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0" windowWidth="11360" windowHeight="7190" firstSheet="2" activeTab="2"/>
  </bookViews>
  <sheets>
    <sheet name="О программе" sheetId="1" r:id="rId1"/>
    <sheet name="Однократн. наблюдения" sheetId="2" r:id="rId2"/>
    <sheet name="Многократн. наблюдения (k=2)" sheetId="3" r:id="rId3"/>
    <sheet name="Многок. наблюдения (Стьюдент)" sheetId="4" r:id="rId4"/>
  </sheets>
  <definedNames>
    <definedName name="_xlfn.BAHTTEXT" hidden="1">#NAME?</definedName>
    <definedName name="_xlfn.STDEV.S" hidden="1">#NAME?</definedName>
    <definedName name="n" localSheetId="3">'Многок. наблюдения (Стьюдент)'!$E$13</definedName>
    <definedName name="n">'Многократн. наблюдения (k=2)'!$E$13</definedName>
    <definedName name="t" localSheetId="3">'Многок. наблюдения (Стьюдент)'!#REF!</definedName>
    <definedName name="t">#REF!</definedName>
    <definedName name="to" localSheetId="3">'Многок. наблюдения (Стьюдент)'!#REF!</definedName>
    <definedName name="to">#REF!</definedName>
  </definedNames>
  <calcPr fullCalcOnLoad="1"/>
</workbook>
</file>

<file path=xl/sharedStrings.xml><?xml version="1.0" encoding="utf-8"?>
<sst xmlns="http://schemas.openxmlformats.org/spreadsheetml/2006/main" count="239" uniqueCount="114">
  <si>
    <t>±</t>
  </si>
  <si>
    <t>(0,95)</t>
  </si>
  <si>
    <t>РЕЗУЛЬТАТ =</t>
  </si>
  <si>
    <t>alexalex</t>
  </si>
  <si>
    <t>Таблица 1</t>
  </si>
  <si>
    <t>Таблица 2</t>
  </si>
  <si>
    <t>В ячейки зеленого цвета вносятся данные. Остальные ячейки защищены от изменениий.</t>
  </si>
  <si>
    <t>В исходном состоянии внесены данные примера.</t>
  </si>
  <si>
    <t>ВЫЧИСЛЕНИЕ НЕОПРЕДЕЛЕННОСТИ ДЛЯ РЕЗУЛЬТАТОВ ПРЯМЫХ ИЗМЕРЕНИЙ С МНОГОКРАТНЫМИ НАБЛЮДЕНИЯМИ</t>
  </si>
  <si>
    <t>Результаты</t>
  </si>
  <si>
    <t>измерений (Xi)</t>
  </si>
  <si>
    <t>Таблица 3</t>
  </si>
  <si>
    <t>ПдБ</t>
  </si>
  <si>
    <t>П%</t>
  </si>
  <si>
    <t>Напряженность</t>
  </si>
  <si>
    <t>ППЭ или мощность</t>
  </si>
  <si>
    <t>Для обработки выбраны значения для точки, в которой напряженность</t>
  </si>
  <si>
    <t>С помощью прибора П3-31 проведено измерение плотности потока энергии.</t>
  </si>
  <si>
    <t>Всего выполнено 11 измерений. Их величины составили:</t>
  </si>
  <si>
    <t>4,0; 4,7; 5,0; 4,8; 5,3; 5,8; 4.1; 4,2; 5,7; 6,0; 5,5</t>
  </si>
  <si>
    <t>Доп. погрешность принимается равной 0,6 дБ т.к. измерения производили</t>
  </si>
  <si>
    <t>При этом температура среды составляла 13 град. С</t>
  </si>
  <si>
    <t>Вводим полученные значения в столбец "Результаты измерений"(Таблица 1),</t>
  </si>
  <si>
    <t xml:space="preserve">при этом производится вычисление среднего значения (оно равно 5,01 мквт/кв. см) и </t>
  </si>
  <si>
    <t xml:space="preserve">  (Согласно п. 4.4. Р 50.2.038-2004)</t>
  </si>
  <si>
    <t>При одностороннем интервале охвата:</t>
  </si>
  <si>
    <t>поля наибольшая.</t>
  </si>
  <si>
    <t>" + или - "</t>
  </si>
  <si>
    <t>U</t>
  </si>
  <si>
    <t xml:space="preserve">или  5,01+2,4 (0,95) - при одностороннем охвате </t>
  </si>
  <si>
    <t xml:space="preserve">Используя вспомогательную таблицу 3, пересчитываем относительную погрешность из дБ в %. </t>
  </si>
  <si>
    <t xml:space="preserve">суммарная стандартная неопределенность (Uc) и расширенная неопределенность - U. </t>
  </si>
  <si>
    <t xml:space="preserve">Она составляет при двухстороннем охвате 2,9 мквт/кв. см и  </t>
  </si>
  <si>
    <t>Осн. погрешн.</t>
  </si>
  <si>
    <t>Доп. погрешн.</t>
  </si>
  <si>
    <t>1) Ввести результаты измерений в табл. 1</t>
  </si>
  <si>
    <t>При расчете интервала неопределенности для виброакустических показателей</t>
  </si>
  <si>
    <t xml:space="preserve">в табл. 1 вводятся результаты измерений в дБ. Погрешность СИ вводится  </t>
  </si>
  <si>
    <t>необходим предварительный пересчет погрешности СИ, выраженной в дБ,</t>
  </si>
  <si>
    <t>2) Ввести погрешность средства измерений (СИ) основную и дополнительную (при необходимости) в табл. 2</t>
  </si>
  <si>
    <t>в табл. 2 также в дБ как абсолютная погрешность.</t>
  </si>
  <si>
    <t>Основная погрешность составляет 47.7 %</t>
  </si>
  <si>
    <t>Дополнительная погрешность составляет 13.86 %</t>
  </si>
  <si>
    <t>Полученные значения вносим (вручную) в табл. 2.</t>
  </si>
  <si>
    <t>Обозначения:</t>
  </si>
  <si>
    <t>Порядок расчетов:</t>
  </si>
  <si>
    <t>Пример:</t>
  </si>
  <si>
    <r>
      <t>Основная относительная погрешность прибора</t>
    </r>
    <r>
      <rPr>
        <u val="single"/>
        <sz val="11"/>
        <rFont val="Arial Cyr"/>
        <family val="0"/>
      </rPr>
      <t>+</t>
    </r>
    <r>
      <rPr>
        <sz val="11"/>
        <rFont val="Arial Cyr"/>
        <family val="0"/>
      </rPr>
      <t xml:space="preserve"> 2 дБ</t>
    </r>
  </si>
  <si>
    <r>
      <t>при температуре за пределами дипазона 20</t>
    </r>
    <r>
      <rPr>
        <sz val="11"/>
        <rFont val="Arial"/>
        <family val="2"/>
      </rPr>
      <t xml:space="preserve">±5 </t>
    </r>
    <r>
      <rPr>
        <sz val="11"/>
        <rFont val="Arial Cyr"/>
        <family val="0"/>
      </rPr>
      <t>град.</t>
    </r>
  </si>
  <si>
    <r>
      <t>S</t>
    </r>
    <r>
      <rPr>
        <vertAlign val="subscript"/>
        <sz val="11"/>
        <rFont val="Arial Cyr"/>
        <family val="0"/>
      </rPr>
      <t>X</t>
    </r>
    <r>
      <rPr>
        <sz val="11"/>
        <rFont val="Arial Cyr"/>
        <family val="0"/>
      </rPr>
      <t xml:space="preserve"> (стандартной неопределенности типа А). Она составляет 0,21 мквт/кв. см</t>
    </r>
  </si>
  <si>
    <r>
      <t>В результате определяются значения абсолютной погрешности и S</t>
    </r>
    <r>
      <rPr>
        <vertAlign val="subscript"/>
        <sz val="11"/>
        <rFont val="Arial Cyr"/>
        <family val="0"/>
      </rPr>
      <t>Θ</t>
    </r>
    <r>
      <rPr>
        <sz val="11"/>
        <rFont val="Arial Cyr"/>
        <family val="0"/>
      </rPr>
      <t xml:space="preserve"> (неопределенность типа В), </t>
    </r>
  </si>
  <si>
    <r>
      <t xml:space="preserve">при одностороннем охвате (U </t>
    </r>
    <r>
      <rPr>
        <vertAlign val="subscript"/>
        <sz val="11"/>
        <rFont val="Arial Cyr"/>
        <family val="0"/>
      </rPr>
      <t>ОДН</t>
    </r>
    <r>
      <rPr>
        <sz val="11"/>
        <rFont val="Arial Cyr"/>
        <family val="0"/>
      </rPr>
      <t>.) 2,4 мквт/кв. см</t>
    </r>
  </si>
  <si>
    <r>
      <t>В протокол вносим результат 5,01</t>
    </r>
    <r>
      <rPr>
        <u val="single"/>
        <sz val="11"/>
        <rFont val="Arial Cyr"/>
        <family val="0"/>
      </rPr>
      <t>+</t>
    </r>
    <r>
      <rPr>
        <sz val="11"/>
        <rFont val="Arial Cyr"/>
        <family val="0"/>
      </rPr>
      <t xml:space="preserve">2,9 (0,95) - при двухстороннем охвате </t>
    </r>
  </si>
  <si>
    <t>расчетов</t>
  </si>
  <si>
    <t>Расчетные</t>
  </si>
  <si>
    <t>показатели</t>
  </si>
  <si>
    <t>Число изм.(n)</t>
  </si>
  <si>
    <t>Сведения о погрешности средств измерений</t>
  </si>
  <si>
    <t>Абсолютная погрешность</t>
  </si>
  <si>
    <t>Относительная погрешн.,%</t>
  </si>
  <si>
    <r>
      <rPr>
        <b/>
        <sz val="11"/>
        <rFont val="Arial Cyr"/>
        <family val="0"/>
      </rPr>
      <t xml:space="preserve">   </t>
    </r>
    <r>
      <rPr>
        <b/>
        <u val="single"/>
        <sz val="11"/>
        <rFont val="Arial Cyr"/>
        <family val="0"/>
      </rPr>
      <t>С однократным или</t>
    </r>
  </si>
  <si>
    <r>
      <rPr>
        <b/>
        <sz val="11"/>
        <rFont val="Arial Cyr"/>
        <family val="0"/>
      </rPr>
      <t xml:space="preserve">   </t>
    </r>
    <r>
      <rPr>
        <b/>
        <u val="single"/>
        <sz val="11"/>
        <rFont val="Arial Cyr"/>
        <family val="0"/>
      </rPr>
      <t>многократными наблюдениями?</t>
    </r>
  </si>
  <si>
    <r>
      <t>Среднее (Х</t>
    </r>
    <r>
      <rPr>
        <b/>
        <sz val="11"/>
        <rFont val="Calibri"/>
        <family val="2"/>
      </rPr>
      <t>̄</t>
    </r>
    <r>
      <rPr>
        <b/>
        <sz val="11"/>
        <rFont val="Arial Cyr"/>
        <family val="0"/>
      </rPr>
      <t>)</t>
    </r>
  </si>
  <si>
    <r>
      <t>S</t>
    </r>
    <r>
      <rPr>
        <b/>
        <vertAlign val="subscript"/>
        <sz val="11"/>
        <rFont val="Arial Cyr"/>
        <family val="0"/>
      </rPr>
      <t>X</t>
    </r>
  </si>
  <si>
    <r>
      <t>S</t>
    </r>
    <r>
      <rPr>
        <b/>
        <vertAlign val="subscript"/>
        <sz val="11"/>
        <rFont val="Arial Cyr"/>
        <family val="0"/>
      </rPr>
      <t>Θ</t>
    </r>
  </si>
  <si>
    <r>
      <t>S</t>
    </r>
    <r>
      <rPr>
        <b/>
        <vertAlign val="subscript"/>
        <sz val="11"/>
        <rFont val="Arial Cyr"/>
        <family val="0"/>
      </rPr>
      <t>Θ Доп</t>
    </r>
  </si>
  <si>
    <r>
      <t>u</t>
    </r>
    <r>
      <rPr>
        <b/>
        <vertAlign val="subscript"/>
        <sz val="11"/>
        <rFont val="Arial Cyr"/>
        <family val="0"/>
      </rPr>
      <t>C</t>
    </r>
  </si>
  <si>
    <r>
      <t>U</t>
    </r>
    <r>
      <rPr>
        <b/>
        <vertAlign val="subscript"/>
        <sz val="11"/>
        <rFont val="Arial Cyr"/>
        <family val="0"/>
      </rPr>
      <t xml:space="preserve"> ОДН.</t>
    </r>
  </si>
  <si>
    <r>
      <t>Θ/S</t>
    </r>
    <r>
      <rPr>
        <b/>
        <vertAlign val="subscript"/>
        <sz val="11"/>
        <rFont val="Arial Cyr"/>
        <family val="0"/>
      </rPr>
      <t>X</t>
    </r>
  </si>
  <si>
    <r>
      <t>S</t>
    </r>
    <r>
      <rPr>
        <b/>
        <vertAlign val="subscript"/>
        <sz val="11"/>
        <rFont val="Arial Cyr"/>
        <family val="0"/>
      </rPr>
      <t>X</t>
    </r>
    <r>
      <rPr>
        <b/>
        <sz val="11"/>
        <rFont val="Arial Cyr"/>
        <family val="0"/>
      </rPr>
      <t xml:space="preserve"> - среднее квадратическое отклонение (неопределенность типа А)</t>
    </r>
  </si>
  <si>
    <r>
      <t>S</t>
    </r>
    <r>
      <rPr>
        <b/>
        <vertAlign val="subscript"/>
        <sz val="11"/>
        <rFont val="Arial Cyr"/>
        <family val="0"/>
      </rPr>
      <t>Θ</t>
    </r>
    <r>
      <rPr>
        <b/>
        <sz val="11"/>
        <rFont val="Arial Cyr"/>
        <family val="0"/>
      </rPr>
      <t xml:space="preserve"> - среднее квадратическое отклонение на основании погрешности СИ (неопределенность типа В)</t>
    </r>
  </si>
  <si>
    <r>
      <t>u</t>
    </r>
    <r>
      <rPr>
        <b/>
        <vertAlign val="subscript"/>
        <sz val="11"/>
        <rFont val="Arial Cyr"/>
        <family val="0"/>
      </rPr>
      <t>С</t>
    </r>
    <r>
      <rPr>
        <b/>
        <sz val="11"/>
        <rFont val="Arial Cyr"/>
        <family val="0"/>
      </rPr>
      <t>- суммарная стандартная неопределенность</t>
    </r>
  </si>
  <si>
    <t>U - расширенная неопределенность с двухсторонним охватом</t>
  </si>
  <si>
    <r>
      <t xml:space="preserve">U </t>
    </r>
    <r>
      <rPr>
        <b/>
        <vertAlign val="subscript"/>
        <sz val="11"/>
        <rFont val="Arial Cyr"/>
        <family val="0"/>
      </rPr>
      <t>ОДН</t>
    </r>
    <r>
      <rPr>
        <b/>
        <sz val="11"/>
        <rFont val="Arial Cyr"/>
        <family val="0"/>
      </rPr>
      <t xml:space="preserve"> - расширенная неопределенность с односторонним охватом</t>
    </r>
  </si>
  <si>
    <t>ПдБ - погрешность СИ напряженности поля или плотности потока энергии в дБ</t>
  </si>
  <si>
    <t>П% - относительная погрешность СИ напряженности поля или плотности потока энергии в %</t>
  </si>
  <si>
    <t>При расчете интервала неопределенности для напряженности поля или плотности потока энергии ЭМИ</t>
  </si>
  <si>
    <t xml:space="preserve">в среднюю относительную погрешность, выраженную в %, с помощью табл. 3 </t>
  </si>
  <si>
    <t>Все данные вводятся в ячейки зеленого цвета не менее 11 измерений.</t>
  </si>
  <si>
    <t>Формулы,  использованные для расчета</t>
  </si>
  <si>
    <t>Расчет относительной погрешности:</t>
  </si>
  <si>
    <t xml:space="preserve">относительную погрешность, выраженную в %, - табл. 3 </t>
  </si>
  <si>
    <t xml:space="preserve">Пересчет погрешности СИ, выраженной в дБ, в среднюю </t>
  </si>
  <si>
    <t>В протокол вносится при двухстороннем интервале охвата:</t>
  </si>
  <si>
    <t>Коэфф. охвата по критерию Стьюдента (k)</t>
  </si>
  <si>
    <t>n-1</t>
  </si>
  <si>
    <t>t (0,95)</t>
  </si>
  <si>
    <t>k</t>
  </si>
  <si>
    <t>ko</t>
  </si>
  <si>
    <t>Пересчет погрешности(П) из дБ в %</t>
  </si>
  <si>
    <t>Показатель</t>
  </si>
  <si>
    <t>ВЫЧИСЛЕНИЕ ДИАПАЗОНА НЕОПРЕДЕЛЕННОСТИ ИЗМЕРЕНИЙ ДЛЯ РЕЗУЛЬТАТОВ ПРЯМЫХ ИЗМЕРЕНИЙ С МНОГОКРАТНЫМИ НАБЛЮДЕНИЯМИ</t>
  </si>
  <si>
    <t>Представлены различные варианты расчета диапазона неопределенности измерений</t>
  </si>
  <si>
    <t>t (0.95) - односторон.</t>
  </si>
  <si>
    <t>Все данные вводятся в ячейки зеленого цвета.</t>
  </si>
  <si>
    <t>Чем меньше число измерений тем больше коэфф. охвата, тем больше неопределенность измерений</t>
  </si>
  <si>
    <t>Результат изм.</t>
  </si>
  <si>
    <t>2) Ввести погрешность средства измерений (СИ) основную и</t>
  </si>
  <si>
    <t xml:space="preserve"> дополнительную (при необходимости) в табл. 2</t>
  </si>
  <si>
    <t>Программа разработана на основе методических рекомендаций "ОЦЕНКА НЕОПРЕДЕЛЁННОСТИ ИЗМЕРЕНИЙ ФИЗИЧЕСКИХ ФАКТОРОВ НЕИОНИЗИРУЮЩЕЙ ПРИРОДЫ"</t>
  </si>
  <si>
    <t>В качестве исходных данных введены данные примеров, приведенных в таблицах.</t>
  </si>
  <si>
    <r>
      <t>S</t>
    </r>
    <r>
      <rPr>
        <b/>
        <vertAlign val="subscript"/>
        <sz val="11"/>
        <rFont val="Arial Cyr"/>
        <family val="0"/>
      </rPr>
      <t>Θ</t>
    </r>
    <r>
      <rPr>
        <b/>
        <sz val="11"/>
        <rFont val="Arial Cyr"/>
        <family val="0"/>
      </rPr>
      <t xml:space="preserve"> - среднее квадратическое отклонени</t>
    </r>
    <r>
      <rPr>
        <b/>
        <sz val="11"/>
        <color indexed="8"/>
        <rFont val="Arial Cyr"/>
        <family val="0"/>
      </rPr>
      <t>е неисключённой систематической погрешности (на основании погрешности СИ</t>
    </r>
    <r>
      <rPr>
        <b/>
        <sz val="11"/>
        <rFont val="Arial Cyr"/>
        <family val="0"/>
      </rPr>
      <t>, неопределенность типа В)</t>
    </r>
  </si>
  <si>
    <r>
      <t>S</t>
    </r>
    <r>
      <rPr>
        <b/>
        <vertAlign val="subscript"/>
        <sz val="11"/>
        <rFont val="Arial Cyr"/>
        <family val="0"/>
      </rPr>
      <t>Θ</t>
    </r>
    <r>
      <rPr>
        <b/>
        <sz val="11"/>
        <rFont val="Arial Cyr"/>
        <family val="0"/>
      </rPr>
      <t xml:space="preserve"> - среднее квадратическое отклонение </t>
    </r>
    <r>
      <rPr>
        <b/>
        <sz val="11"/>
        <color indexed="8"/>
        <rFont val="Arial Cyr"/>
        <family val="0"/>
      </rPr>
      <t>неисключённой систематической погрешности</t>
    </r>
    <r>
      <rPr>
        <b/>
        <sz val="11"/>
        <color indexed="17"/>
        <rFont val="Arial Cyr"/>
        <family val="0"/>
      </rPr>
      <t xml:space="preserve">
</t>
    </r>
    <r>
      <rPr>
        <b/>
        <sz val="11"/>
        <rFont val="Arial Cyr"/>
        <family val="0"/>
      </rPr>
      <t>(на основании погрешности СИ, неопределенность типа В)</t>
    </r>
  </si>
  <si>
    <t xml:space="preserve">Ю.В. Куриленко, А.А. Воронковым (ПО "Октава-ЭлектронДизайн"), </t>
  </si>
  <si>
    <t xml:space="preserve">Разработано А. В. Стерликовым (ФГУП НТЦ РХБГ ФМБА России) </t>
  </si>
  <si>
    <t>n</t>
  </si>
  <si>
    <t>q(&gt;5%)</t>
  </si>
  <si>
    <r>
      <t>Критические значения G</t>
    </r>
    <r>
      <rPr>
        <b/>
        <vertAlign val="subscript"/>
        <sz val="11"/>
        <color indexed="63"/>
        <rFont val="Arial"/>
        <family val="2"/>
      </rPr>
      <t>T</t>
    </r>
    <r>
      <rPr>
        <b/>
        <sz val="11"/>
        <color indexed="63"/>
        <rFont val="Arial"/>
        <family val="2"/>
      </rPr>
      <t> для критерия Граббса</t>
    </r>
  </si>
  <si>
    <t>2.841</t>
  </si>
  <si>
    <r>
      <rPr>
        <b/>
        <sz val="10"/>
        <rFont val="Arial"/>
        <family val="2"/>
      </rPr>
      <t>G</t>
    </r>
    <r>
      <rPr>
        <b/>
        <vertAlign val="subscript"/>
        <sz val="10"/>
        <rFont val="Arial"/>
        <family val="2"/>
      </rPr>
      <t>T</t>
    </r>
  </si>
  <si>
    <t>Является ли максимальное или минимальное значения в выборке "ПРОМАХОМ"</t>
  </si>
  <si>
    <t>Мин.</t>
  </si>
  <si>
    <t>Макс.</t>
  </si>
  <si>
    <t>Версия 1.83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</si>
</sst>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00000"/>
    <numFmt numFmtId="179" formatCode="[$-FC19]d\ mmmm\ yyyy\ &quot;г.&quot;"/>
  </numFmts>
  <fonts count="9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1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8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u val="single"/>
      <sz val="11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1"/>
      <name val="Arial"/>
      <family val="2"/>
    </font>
    <font>
      <vertAlign val="subscript"/>
      <sz val="11"/>
      <name val="Arial Cyr"/>
      <family val="0"/>
    </font>
    <font>
      <b/>
      <sz val="11"/>
      <name val="Calibri"/>
      <family val="2"/>
    </font>
    <font>
      <b/>
      <vertAlign val="subscript"/>
      <sz val="11"/>
      <name val="Arial Cyr"/>
      <family val="0"/>
    </font>
    <font>
      <b/>
      <sz val="11"/>
      <color indexed="8"/>
      <name val="Arial Cyr"/>
      <family val="0"/>
    </font>
    <font>
      <b/>
      <sz val="11"/>
      <color indexed="17"/>
      <name val="Arial Cyr"/>
      <family val="0"/>
    </font>
    <font>
      <b/>
      <sz val="11"/>
      <color indexed="63"/>
      <name val="Arial"/>
      <family val="2"/>
    </font>
    <font>
      <b/>
      <vertAlign val="subscript"/>
      <sz val="11"/>
      <color indexed="63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Cyr"/>
      <family val="0"/>
    </font>
    <font>
      <b/>
      <sz val="10"/>
      <color indexed="56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53"/>
      <name val="Arial Cyr"/>
      <family val="0"/>
    </font>
    <font>
      <sz val="12"/>
      <color indexed="10"/>
      <name val="Arial Cyr"/>
      <family val="0"/>
    </font>
    <font>
      <sz val="10"/>
      <color indexed="63"/>
      <name val="Segoe UI"/>
      <family val="2"/>
    </font>
    <font>
      <u val="single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vertAlign val="superscript"/>
      <sz val="11"/>
      <color indexed="8"/>
      <name val="Calibri"/>
      <family val="0"/>
    </font>
    <font>
      <i/>
      <sz val="17"/>
      <color indexed="8"/>
      <name val="Times New Roman"/>
      <family val="0"/>
    </font>
    <font>
      <i/>
      <vertAlign val="subscript"/>
      <sz val="17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Arial Cyr"/>
      <family val="0"/>
    </font>
    <font>
      <b/>
      <sz val="10"/>
      <color rgb="FF002060"/>
      <name val="Arial Cyr"/>
      <family val="0"/>
    </font>
    <font>
      <b/>
      <sz val="11"/>
      <color rgb="FF000080"/>
      <name val="Arial Cyr"/>
      <family val="0"/>
    </font>
    <font>
      <b/>
      <sz val="10"/>
      <color rgb="FFFF0000"/>
      <name val="Arial Cyr"/>
      <family val="0"/>
    </font>
    <font>
      <b/>
      <sz val="10"/>
      <color theme="6" tint="-0.4999699890613556"/>
      <name val="Arial Cyr"/>
      <family val="0"/>
    </font>
    <font>
      <sz val="10"/>
      <color rgb="FFFF0000"/>
      <name val="Arial Cyr"/>
      <family val="0"/>
    </font>
    <font>
      <b/>
      <sz val="10"/>
      <color theme="9" tint="-0.24997000396251678"/>
      <name val="Arial Cyr"/>
      <family val="0"/>
    </font>
    <font>
      <b/>
      <sz val="11"/>
      <color rgb="FF2D2D2D"/>
      <name val="Arial"/>
      <family val="2"/>
    </font>
    <font>
      <sz val="12"/>
      <color rgb="FFFF0000"/>
      <name val="Arial Cyr"/>
      <family val="0"/>
    </font>
    <font>
      <sz val="10"/>
      <color rgb="FF363636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 applyProtection="1">
      <alignment/>
      <protection hidden="1"/>
    </xf>
    <xf numFmtId="2" fontId="4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12" fillId="0" borderId="0" xfId="54" applyNumberFormat="1" applyFont="1" applyFill="1" applyBorder="1" applyAlignment="1" applyProtection="1">
      <alignment vertical="top"/>
      <protection/>
    </xf>
    <xf numFmtId="0" fontId="13" fillId="0" borderId="0" xfId="54" applyNumberFormat="1" applyFont="1" applyFill="1" applyBorder="1" applyAlignment="1" applyProtection="1">
      <alignment vertical="top"/>
      <protection/>
    </xf>
    <xf numFmtId="172" fontId="4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72" fontId="10" fillId="0" borderId="0" xfId="54" applyNumberFormat="1" applyFont="1" applyFill="1" applyBorder="1" applyAlignment="1" applyProtection="1">
      <alignment horizontal="center" vertical="top"/>
      <protection/>
    </xf>
    <xf numFmtId="0" fontId="10" fillId="0" borderId="0" xfId="54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34" borderId="0" xfId="0" applyFont="1" applyFill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hidden="1"/>
    </xf>
    <xf numFmtId="2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33" borderId="18" xfId="0" applyFont="1" applyFill="1" applyBorder="1" applyAlignment="1">
      <alignment/>
    </xf>
    <xf numFmtId="0" fontId="6" fillId="1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172" fontId="4" fillId="0" borderId="11" xfId="0" applyNumberFormat="1" applyFont="1" applyBorder="1" applyAlignment="1">
      <alignment horizontal="center"/>
    </xf>
    <xf numFmtId="0" fontId="14" fillId="13" borderId="18" xfId="0" applyFont="1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14" fillId="13" borderId="23" xfId="0" applyFont="1" applyFill="1" applyBorder="1" applyAlignment="1">
      <alignment/>
    </xf>
    <xf numFmtId="0" fontId="0" fillId="13" borderId="24" xfId="0" applyFill="1" applyBorder="1" applyAlignment="1">
      <alignment/>
    </xf>
    <xf numFmtId="0" fontId="4" fillId="13" borderId="13" xfId="0" applyFont="1" applyFill="1" applyBorder="1" applyAlignment="1">
      <alignment/>
    </xf>
    <xf numFmtId="0" fontId="0" fillId="13" borderId="25" xfId="0" applyFill="1" applyBorder="1" applyAlignment="1">
      <alignment/>
    </xf>
    <xf numFmtId="0" fontId="4" fillId="0" borderId="26" xfId="0" applyFont="1" applyBorder="1" applyAlignment="1">
      <alignment/>
    </xf>
    <xf numFmtId="0" fontId="0" fillId="0" borderId="20" xfId="0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0" fontId="4" fillId="35" borderId="26" xfId="0" applyFont="1" applyFill="1" applyBorder="1" applyAlignment="1">
      <alignment/>
    </xf>
    <xf numFmtId="2" fontId="3" fillId="37" borderId="26" xfId="0" applyNumberFormat="1" applyFont="1" applyFill="1" applyBorder="1" applyAlignment="1">
      <alignment/>
    </xf>
    <xf numFmtId="0" fontId="3" fillId="37" borderId="20" xfId="0" applyFont="1" applyFill="1" applyBorder="1" applyAlignment="1">
      <alignment horizontal="center"/>
    </xf>
    <xf numFmtId="2" fontId="3" fillId="37" borderId="20" xfId="0" applyNumberFormat="1" applyFont="1" applyFill="1" applyBorder="1" applyAlignment="1">
      <alignment horizontal="left"/>
    </xf>
    <xf numFmtId="49" fontId="3" fillId="37" borderId="19" xfId="0" applyNumberFormat="1" applyFont="1" applyFill="1" applyBorder="1" applyAlignment="1">
      <alignment/>
    </xf>
    <xf numFmtId="2" fontId="3" fillId="38" borderId="26" xfId="0" applyNumberFormat="1" applyFont="1" applyFill="1" applyBorder="1" applyAlignment="1">
      <alignment/>
    </xf>
    <xf numFmtId="0" fontId="3" fillId="38" borderId="20" xfId="0" applyFont="1" applyFill="1" applyBorder="1" applyAlignment="1">
      <alignment horizontal="center"/>
    </xf>
    <xf numFmtId="2" fontId="3" fillId="38" borderId="20" xfId="0" applyNumberFormat="1" applyFont="1" applyFill="1" applyBorder="1" applyAlignment="1">
      <alignment horizontal="left"/>
    </xf>
    <xf numFmtId="49" fontId="3" fillId="38" borderId="19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80" fillId="35" borderId="26" xfId="0" applyFont="1" applyFill="1" applyBorder="1" applyAlignment="1">
      <alignment horizontal="left" vertical="center" readingOrder="1"/>
    </xf>
    <xf numFmtId="0" fontId="81" fillId="35" borderId="10" xfId="0" applyFont="1" applyFill="1" applyBorder="1" applyAlignment="1">
      <alignment/>
    </xf>
    <xf numFmtId="0" fontId="81" fillId="33" borderId="10" xfId="0" applyFont="1" applyFill="1" applyBorder="1" applyAlignment="1">
      <alignment/>
    </xf>
    <xf numFmtId="0" fontId="81" fillId="33" borderId="12" xfId="0" applyFont="1" applyFill="1" applyBorder="1" applyAlignment="1">
      <alignment/>
    </xf>
    <xf numFmtId="0" fontId="4" fillId="39" borderId="20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/>
      <protection locked="0"/>
    </xf>
    <xf numFmtId="2" fontId="4" fillId="39" borderId="10" xfId="0" applyNumberFormat="1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>
      <alignment horizontal="center"/>
    </xf>
    <xf numFmtId="0" fontId="82" fillId="35" borderId="26" xfId="0" applyFont="1" applyFill="1" applyBorder="1" applyAlignment="1">
      <alignment horizontal="left" vertical="center" readingOrder="1"/>
    </xf>
    <xf numFmtId="0" fontId="2" fillId="35" borderId="26" xfId="0" applyFont="1" applyFill="1" applyBorder="1" applyAlignment="1">
      <alignment horizontal="left"/>
    </xf>
    <xf numFmtId="0" fontId="4" fillId="39" borderId="26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8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7" xfId="0" applyFill="1" applyBorder="1" applyAlignment="1">
      <alignment/>
    </xf>
    <xf numFmtId="0" fontId="4" fillId="40" borderId="10" xfId="0" applyFont="1" applyFill="1" applyBorder="1" applyAlignment="1" applyProtection="1">
      <alignment horizontal="center"/>
      <protection locked="0"/>
    </xf>
    <xf numFmtId="0" fontId="3" fillId="41" borderId="26" xfId="0" applyFont="1" applyFill="1" applyBorder="1" applyAlignment="1">
      <alignment horizontal="center"/>
    </xf>
    <xf numFmtId="2" fontId="3" fillId="41" borderId="20" xfId="0" applyNumberFormat="1" applyFont="1" applyFill="1" applyBorder="1" applyAlignment="1">
      <alignment/>
    </xf>
    <xf numFmtId="0" fontId="3" fillId="41" borderId="20" xfId="0" applyFont="1" applyFill="1" applyBorder="1" applyAlignment="1">
      <alignment horizontal="center"/>
    </xf>
    <xf numFmtId="2" fontId="3" fillId="41" borderId="20" xfId="0" applyNumberFormat="1" applyFont="1" applyFill="1" applyBorder="1" applyAlignment="1">
      <alignment horizontal="left"/>
    </xf>
    <xf numFmtId="49" fontId="3" fillId="41" borderId="19" xfId="0" applyNumberFormat="1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2" fontId="3" fillId="8" borderId="20" xfId="0" applyNumberFormat="1" applyFont="1" applyFill="1" applyBorder="1" applyAlignment="1">
      <alignment/>
    </xf>
    <xf numFmtId="2" fontId="3" fillId="8" borderId="20" xfId="0" applyNumberFormat="1" applyFont="1" applyFill="1" applyBorder="1" applyAlignment="1">
      <alignment horizontal="left"/>
    </xf>
    <xf numFmtId="49" fontId="3" fillId="8" borderId="19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7" fillId="0" borderId="0" xfId="0" applyFont="1" applyAlignment="1">
      <alignment/>
    </xf>
    <xf numFmtId="0" fontId="4" fillId="36" borderId="10" xfId="0" applyFont="1" applyFill="1" applyBorder="1" applyAlignment="1">
      <alignment horizontal="center"/>
    </xf>
    <xf numFmtId="0" fontId="25" fillId="4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43" borderId="10" xfId="0" applyFont="1" applyFill="1" applyBorder="1" applyAlignment="1">
      <alignment horizontal="center"/>
    </xf>
    <xf numFmtId="1" fontId="25" fillId="42" borderId="11" xfId="0" applyNumberFormat="1" applyFont="1" applyFill="1" applyBorder="1" applyAlignment="1">
      <alignment horizontal="center" vertical="top" wrapText="1"/>
    </xf>
    <xf numFmtId="172" fontId="25" fillId="42" borderId="22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25" fillId="43" borderId="11" xfId="0" applyFont="1" applyFill="1" applyBorder="1" applyAlignment="1">
      <alignment horizontal="center"/>
    </xf>
    <xf numFmtId="1" fontId="25" fillId="42" borderId="28" xfId="0" applyNumberFormat="1" applyFont="1" applyFill="1" applyBorder="1" applyAlignment="1">
      <alignment horizontal="center" vertical="top" wrapText="1"/>
    </xf>
    <xf numFmtId="172" fontId="25" fillId="42" borderId="24" xfId="0" applyNumberFormat="1" applyFont="1" applyFill="1" applyBorder="1" applyAlignment="1">
      <alignment horizontal="center" vertical="top" wrapText="1"/>
    </xf>
    <xf numFmtId="0" fontId="12" fillId="0" borderId="28" xfId="0" applyFont="1" applyBorder="1" applyAlignment="1">
      <alignment horizontal="center"/>
    </xf>
    <xf numFmtId="172" fontId="25" fillId="43" borderId="28" xfId="54" applyNumberFormat="1" applyFont="1" applyFill="1" applyBorder="1" applyAlignment="1" applyProtection="1">
      <alignment horizontal="center" vertical="top"/>
      <protection/>
    </xf>
    <xf numFmtId="0" fontId="25" fillId="43" borderId="28" xfId="54" applyNumberFormat="1" applyFont="1" applyFill="1" applyBorder="1" applyAlignment="1" applyProtection="1">
      <alignment horizontal="center" vertical="top"/>
      <protection/>
    </xf>
    <xf numFmtId="1" fontId="25" fillId="42" borderId="12" xfId="0" applyNumberFormat="1" applyFont="1" applyFill="1" applyBorder="1" applyAlignment="1">
      <alignment horizontal="center" vertical="top" wrapText="1"/>
    </xf>
    <xf numFmtId="172" fontId="25" fillId="42" borderId="27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25" fillId="43" borderId="12" xfId="54" applyNumberFormat="1" applyFont="1" applyFill="1" applyBorder="1" applyAlignment="1" applyProtection="1">
      <alignment horizontal="center" vertical="top"/>
      <protection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" fontId="25" fillId="42" borderId="14" xfId="0" applyNumberFormat="1" applyFont="1" applyFill="1" applyBorder="1" applyAlignment="1">
      <alignment horizontal="center" vertical="top" wrapText="1"/>
    </xf>
    <xf numFmtId="0" fontId="25" fillId="0" borderId="31" xfId="53" applyNumberFormat="1" applyFont="1" applyFill="1" applyBorder="1" applyAlignment="1" applyProtection="1">
      <alignment horizontal="center" vertical="center"/>
      <protection/>
    </xf>
    <xf numFmtId="1" fontId="25" fillId="42" borderId="15" xfId="0" applyNumberFormat="1" applyFont="1" applyFill="1" applyBorder="1" applyAlignment="1">
      <alignment horizontal="center" vertical="top" wrapText="1"/>
    </xf>
    <xf numFmtId="0" fontId="25" fillId="0" borderId="31" xfId="53" applyNumberFormat="1" applyFont="1" applyFill="1" applyBorder="1" applyAlignment="1" applyProtection="1">
      <alignment horizontal="center"/>
      <protection/>
    </xf>
    <xf numFmtId="0" fontId="25" fillId="0" borderId="32" xfId="53" applyNumberFormat="1" applyFont="1" applyFill="1" applyBorder="1" applyAlignment="1" applyProtection="1">
      <alignment horizontal="center" vertical="center"/>
      <protection/>
    </xf>
    <xf numFmtId="1" fontId="25" fillId="42" borderId="16" xfId="0" applyNumberFormat="1" applyFont="1" applyFill="1" applyBorder="1" applyAlignment="1">
      <alignment horizontal="center" vertical="top" wrapText="1"/>
    </xf>
    <xf numFmtId="0" fontId="25" fillId="0" borderId="33" xfId="53" applyNumberFormat="1" applyFont="1" applyFill="1" applyBorder="1" applyAlignment="1" applyProtection="1">
      <alignment horizontal="center" vertical="center"/>
      <protection/>
    </xf>
    <xf numFmtId="0" fontId="25" fillId="0" borderId="34" xfId="0" applyFont="1" applyBorder="1" applyAlignment="1">
      <alignment horizontal="center"/>
    </xf>
    <xf numFmtId="0" fontId="88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4" xfId="0" applyFont="1" applyBorder="1" applyAlignment="1">
      <alignment horizontal="center"/>
    </xf>
    <xf numFmtId="2" fontId="0" fillId="0" borderId="0" xfId="0" applyNumberFormat="1" applyAlignment="1">
      <alignment/>
    </xf>
    <xf numFmtId="0" fontId="89" fillId="0" borderId="0" xfId="0" applyFont="1" applyAlignment="1">
      <alignment/>
    </xf>
    <xf numFmtId="0" fontId="4" fillId="13" borderId="26" xfId="0" applyFont="1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9" xfId="0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ногок. наблюдения (Стьюдент)" xfId="53"/>
    <cellStyle name="Обычный_Многократн. наблюден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ill>
        <patternFill>
          <bgColor theme="0" tint="-0.4999699890613556"/>
        </patternFill>
      </fill>
    </dxf>
    <dxf>
      <fill>
        <patternFill>
          <bgColor theme="1" tint="0.49998000264167786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w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w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38100</xdr:rowOff>
    </xdr:from>
    <xdr:to>
      <xdr:col>8</xdr:col>
      <xdr:colOff>581025</xdr:colOff>
      <xdr:row>8</xdr:row>
      <xdr:rowOff>114300</xdr:rowOff>
    </xdr:to>
    <xdr:pic>
      <xdr:nvPicPr>
        <xdr:cNvPr id="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47725"/>
          <a:ext cx="63436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9525</xdr:colOff>
      <xdr:row>19</xdr:row>
      <xdr:rowOff>76200</xdr:rowOff>
    </xdr:from>
    <xdr:to>
      <xdr:col>19</xdr:col>
      <xdr:colOff>514350</xdr:colOff>
      <xdr:row>45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91650" y="3667125"/>
          <a:ext cx="5305425" cy="441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Произвели измерение освещенности.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Измерение с 1-кратным наблюдением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 = 580 Лк Относит. погрешн. СИ = 7%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Дополнительная погрешность неизвестна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 измерения вносим в т абл. 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помощью табл. 2 определяем величину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Она симметрична и  составляет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23,44 лк.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результате получаем значение расширенной неопределенности с двухсторонним охватом: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46, 88 лк или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значение расширенной неопределенности с односторонним охватом:  38,68 лк.  В протокол измерения вносим: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580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46,88 (0,95) лк или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580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 (0,95) лк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Произвели измерение температуры воздуха.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Измерение с 1-кратным наблюдением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 = 23,2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С. Абс. погрешн. СИ = 0,2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Дополнительная погрешность неизвестна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Результат измерения вносим в табл. 1. Из табл. 2 удаляем введенные в нее ранее значения и вносим в нее значения основной абсолютной погрешности (0,2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С).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Получаем значение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,12 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значение расширенной неопределенности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двухсторонним охватом:  : 0,23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С. В протокол измерения вносим: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0,23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С. (0,95).</a:t>
          </a:r>
        </a:p>
      </xdr:txBody>
    </xdr:sp>
    <xdr:clientData/>
  </xdr:twoCellAnchor>
  <xdr:oneCellAnchor>
    <xdr:from>
      <xdr:col>24</xdr:col>
      <xdr:colOff>0</xdr:colOff>
      <xdr:row>16</xdr:row>
      <xdr:rowOff>47625</xdr:rowOff>
    </xdr:from>
    <xdr:ext cx="2657475" cy="771525"/>
    <xdr:sp>
      <xdr:nvSpPr>
        <xdr:cNvPr id="3" name="TextBox 3"/>
        <xdr:cNvSpPr txBox="1">
          <a:spLocks noChangeArrowheads="1"/>
        </xdr:cNvSpPr>
      </xdr:nvSpPr>
      <xdr:spPr>
        <a:xfrm>
          <a:off x="17611725" y="3076575"/>
          <a:ext cx="26574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k=2 (2-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сторонний охват)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k=1,64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сторонний охват)</a:t>
          </a:r>
        </a:p>
      </xdr:txBody>
    </xdr:sp>
    <xdr:clientData/>
  </xdr:oneCellAnchor>
  <xdr:twoCellAnchor editAs="oneCell">
    <xdr:from>
      <xdr:col>24</xdr:col>
      <xdr:colOff>0</xdr:colOff>
      <xdr:row>8</xdr:row>
      <xdr:rowOff>0</xdr:rowOff>
    </xdr:from>
    <xdr:to>
      <xdr:col>27</xdr:col>
      <xdr:colOff>247650</xdr:colOff>
      <xdr:row>11</xdr:row>
      <xdr:rowOff>9525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11725" y="1571625"/>
          <a:ext cx="23050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34</xdr:row>
      <xdr:rowOff>47625</xdr:rowOff>
    </xdr:from>
    <xdr:to>
      <xdr:col>7</xdr:col>
      <xdr:colOff>390525</xdr:colOff>
      <xdr:row>42</xdr:row>
      <xdr:rowOff>152400</xdr:rowOff>
    </xdr:to>
    <xdr:sp>
      <xdr:nvSpPr>
        <xdr:cNvPr id="1" name="Line 12"/>
        <xdr:cNvSpPr>
          <a:spLocks/>
        </xdr:cNvSpPr>
      </xdr:nvSpPr>
      <xdr:spPr>
        <a:xfrm flipV="1">
          <a:off x="3457575" y="6496050"/>
          <a:ext cx="42672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104775</xdr:colOff>
      <xdr:row>40</xdr:row>
      <xdr:rowOff>76200</xdr:rowOff>
    </xdr:from>
    <xdr:ext cx="1362075" cy="609600"/>
    <xdr:sp>
      <xdr:nvSpPr>
        <xdr:cNvPr id="2" name="Text Box 10"/>
        <xdr:cNvSpPr txBox="1">
          <a:spLocks noChangeArrowheads="1"/>
        </xdr:cNvSpPr>
      </xdr:nvSpPr>
      <xdr:spPr>
        <a:xfrm>
          <a:off x="2076450" y="7667625"/>
          <a:ext cx="1362075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Данные вводятся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ячейки зеленого цвета)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не менее 11 измерений</a:t>
          </a:r>
        </a:p>
      </xdr:txBody>
    </xdr:sp>
    <xdr:clientData/>
  </xdr:oneCellAnchor>
  <xdr:twoCellAnchor>
    <xdr:from>
      <xdr:col>3</xdr:col>
      <xdr:colOff>66675</xdr:colOff>
      <xdr:row>36</xdr:row>
      <xdr:rowOff>57150</xdr:rowOff>
    </xdr:from>
    <xdr:to>
      <xdr:col>3</xdr:col>
      <xdr:colOff>571500</xdr:colOff>
      <xdr:row>40</xdr:row>
      <xdr:rowOff>76200</xdr:rowOff>
    </xdr:to>
    <xdr:sp>
      <xdr:nvSpPr>
        <xdr:cNvPr id="3" name="Line 27"/>
        <xdr:cNvSpPr>
          <a:spLocks/>
        </xdr:cNvSpPr>
      </xdr:nvSpPr>
      <xdr:spPr>
        <a:xfrm flipH="1" flipV="1">
          <a:off x="2038350" y="6877050"/>
          <a:ext cx="514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34</xdr:row>
      <xdr:rowOff>114300</xdr:rowOff>
    </xdr:from>
    <xdr:to>
      <xdr:col>3</xdr:col>
      <xdr:colOff>800100</xdr:colOff>
      <xdr:row>40</xdr:row>
      <xdr:rowOff>76200</xdr:rowOff>
    </xdr:to>
    <xdr:sp>
      <xdr:nvSpPr>
        <xdr:cNvPr id="4" name="Line 32"/>
        <xdr:cNvSpPr>
          <a:spLocks/>
        </xdr:cNvSpPr>
      </xdr:nvSpPr>
      <xdr:spPr>
        <a:xfrm flipV="1">
          <a:off x="2676525" y="6562725"/>
          <a:ext cx="1047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495300</xdr:colOff>
      <xdr:row>2</xdr:row>
      <xdr:rowOff>19050</xdr:rowOff>
    </xdr:from>
    <xdr:to>
      <xdr:col>6</xdr:col>
      <xdr:colOff>1181100</xdr:colOff>
      <xdr:row>7</xdr:row>
      <xdr:rowOff>47625</xdr:rowOff>
    </xdr:to>
    <xdr:pic>
      <xdr:nvPicPr>
        <xdr:cNvPr id="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1475"/>
          <a:ext cx="627697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9525</xdr:rowOff>
    </xdr:from>
    <xdr:to>
      <xdr:col>25</xdr:col>
      <xdr:colOff>257175</xdr:colOff>
      <xdr:row>15</xdr:row>
      <xdr:rowOff>133350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88050" y="2305050"/>
          <a:ext cx="16287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23</xdr:col>
      <xdr:colOff>19050</xdr:colOff>
      <xdr:row>31</xdr:row>
      <xdr:rowOff>57150</xdr:rowOff>
    </xdr:from>
    <xdr:ext cx="2514600" cy="752475"/>
    <xdr:sp>
      <xdr:nvSpPr>
        <xdr:cNvPr id="7" name="TextBox 1"/>
        <xdr:cNvSpPr txBox="1">
          <a:spLocks noChangeArrowheads="1"/>
        </xdr:cNvSpPr>
      </xdr:nvSpPr>
      <xdr:spPr>
        <a:xfrm>
          <a:off x="18707100" y="5934075"/>
          <a:ext cx="25146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k=2 (2-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сторонний охват)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k=1,64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сторонний охват)</a:t>
          </a:r>
        </a:p>
      </xdr:txBody>
    </xdr:sp>
    <xdr:clientData/>
  </xdr:oneCellAnchor>
  <xdr:twoCellAnchor editAs="oneCell">
    <xdr:from>
      <xdr:col>23</xdr:col>
      <xdr:colOff>9525</xdr:colOff>
      <xdr:row>22</xdr:row>
      <xdr:rowOff>142875</xdr:rowOff>
    </xdr:from>
    <xdr:to>
      <xdr:col>26</xdr:col>
      <xdr:colOff>266700</xdr:colOff>
      <xdr:row>26</xdr:row>
      <xdr:rowOff>9525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97575" y="4343400"/>
          <a:ext cx="2314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2</xdr:col>
      <xdr:colOff>914400</xdr:colOff>
      <xdr:row>80</xdr:row>
      <xdr:rowOff>123825</xdr:rowOff>
    </xdr:from>
    <xdr:ext cx="247650" cy="295275"/>
    <xdr:sp>
      <xdr:nvSpPr>
        <xdr:cNvPr id="9" name="AutoShape 332" descr="ГОСТ Р 8.736-2011 Государственная система обеспечения единства измерений (ГСИ). Измерения прямые многократные. Методы обработки результатов измерений. Основные положения"/>
        <xdr:cNvSpPr>
          <a:spLocks noChangeAspect="1"/>
        </xdr:cNvSpPr>
      </xdr:nvSpPr>
      <xdr:spPr>
        <a:xfrm>
          <a:off x="1781175" y="1448752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33</xdr:row>
      <xdr:rowOff>47625</xdr:rowOff>
    </xdr:from>
    <xdr:to>
      <xdr:col>7</xdr:col>
      <xdr:colOff>390525</xdr:colOff>
      <xdr:row>41</xdr:row>
      <xdr:rowOff>152400</xdr:rowOff>
    </xdr:to>
    <xdr:sp>
      <xdr:nvSpPr>
        <xdr:cNvPr id="1" name="Line 12"/>
        <xdr:cNvSpPr>
          <a:spLocks/>
        </xdr:cNvSpPr>
      </xdr:nvSpPr>
      <xdr:spPr>
        <a:xfrm flipV="1">
          <a:off x="3457575" y="6191250"/>
          <a:ext cx="44577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104775</xdr:colOff>
      <xdr:row>39</xdr:row>
      <xdr:rowOff>85725</xdr:rowOff>
    </xdr:from>
    <xdr:ext cx="1362075" cy="514350"/>
    <xdr:sp>
      <xdr:nvSpPr>
        <xdr:cNvPr id="2" name="Text Box 10"/>
        <xdr:cNvSpPr txBox="1">
          <a:spLocks noChangeArrowheads="1"/>
        </xdr:cNvSpPr>
      </xdr:nvSpPr>
      <xdr:spPr>
        <a:xfrm>
          <a:off x="2076450" y="7353300"/>
          <a:ext cx="13620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Данные вводятся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 ячейки зеленого цвета)</a:t>
          </a:r>
        </a:p>
      </xdr:txBody>
    </xdr:sp>
    <xdr:clientData/>
  </xdr:oneCellAnchor>
  <xdr:twoCellAnchor>
    <xdr:from>
      <xdr:col>3</xdr:col>
      <xdr:colOff>66675</xdr:colOff>
      <xdr:row>35</xdr:row>
      <xdr:rowOff>57150</xdr:rowOff>
    </xdr:from>
    <xdr:to>
      <xdr:col>3</xdr:col>
      <xdr:colOff>571500</xdr:colOff>
      <xdr:row>39</xdr:row>
      <xdr:rowOff>66675</xdr:rowOff>
    </xdr:to>
    <xdr:sp>
      <xdr:nvSpPr>
        <xdr:cNvPr id="3" name="Line 27"/>
        <xdr:cNvSpPr>
          <a:spLocks/>
        </xdr:cNvSpPr>
      </xdr:nvSpPr>
      <xdr:spPr>
        <a:xfrm flipH="1" flipV="1">
          <a:off x="2038350" y="6562725"/>
          <a:ext cx="514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33</xdr:row>
      <xdr:rowOff>114300</xdr:rowOff>
    </xdr:from>
    <xdr:to>
      <xdr:col>3</xdr:col>
      <xdr:colOff>800100</xdr:colOff>
      <xdr:row>39</xdr:row>
      <xdr:rowOff>66675</xdr:rowOff>
    </xdr:to>
    <xdr:sp>
      <xdr:nvSpPr>
        <xdr:cNvPr id="4" name="Line 32"/>
        <xdr:cNvSpPr>
          <a:spLocks/>
        </xdr:cNvSpPr>
      </xdr:nvSpPr>
      <xdr:spPr>
        <a:xfrm flipV="1">
          <a:off x="2676525" y="6257925"/>
          <a:ext cx="1047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495300</xdr:colOff>
      <xdr:row>2</xdr:row>
      <xdr:rowOff>19050</xdr:rowOff>
    </xdr:from>
    <xdr:to>
      <xdr:col>6</xdr:col>
      <xdr:colOff>981075</xdr:colOff>
      <xdr:row>7</xdr:row>
      <xdr:rowOff>47625</xdr:rowOff>
    </xdr:to>
    <xdr:pic>
      <xdr:nvPicPr>
        <xdr:cNvPr id="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71475"/>
          <a:ext cx="62674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9525</xdr:rowOff>
    </xdr:from>
    <xdr:to>
      <xdr:col>25</xdr:col>
      <xdr:colOff>257175</xdr:colOff>
      <xdr:row>15</xdr:row>
      <xdr:rowOff>95250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11850" y="2190750"/>
          <a:ext cx="16287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23</xdr:col>
      <xdr:colOff>19050</xdr:colOff>
      <xdr:row>31</xdr:row>
      <xdr:rowOff>19050</xdr:rowOff>
    </xdr:from>
    <xdr:ext cx="2333625" cy="419100"/>
    <xdr:sp>
      <xdr:nvSpPr>
        <xdr:cNvPr id="7" name="TextBox 8"/>
        <xdr:cNvSpPr txBox="1">
          <a:spLocks noChangeArrowheads="1"/>
        </xdr:cNvSpPr>
      </xdr:nvSpPr>
      <xdr:spPr>
        <a:xfrm>
          <a:off x="18630900" y="5781675"/>
          <a:ext cx="23336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7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700" b="0" i="1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</a:p>
      </xdr:txBody>
    </xdr:sp>
    <xdr:clientData/>
  </xdr:oneCellAnchor>
  <xdr:twoCellAnchor editAs="oneCell">
    <xdr:from>
      <xdr:col>23</xdr:col>
      <xdr:colOff>9525</xdr:colOff>
      <xdr:row>22</xdr:row>
      <xdr:rowOff>142875</xdr:rowOff>
    </xdr:from>
    <xdr:to>
      <xdr:col>26</xdr:col>
      <xdr:colOff>266700</xdr:colOff>
      <xdr:row>26</xdr:row>
      <xdr:rowOff>9525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21375" y="4229100"/>
          <a:ext cx="2314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2</xdr:col>
      <xdr:colOff>914400</xdr:colOff>
      <xdr:row>80</xdr:row>
      <xdr:rowOff>123825</xdr:rowOff>
    </xdr:from>
    <xdr:ext cx="247650" cy="228600"/>
    <xdr:sp>
      <xdr:nvSpPr>
        <xdr:cNvPr id="9" name="AutoShape 332" descr="ГОСТ Р 8.736-2011 Государственная система обеспечения единства измерений (ГСИ). Измерения прямые многократные. Методы обработки результатов измерений. Основные положения"/>
        <xdr:cNvSpPr>
          <a:spLocks noChangeAspect="1"/>
        </xdr:cNvSpPr>
      </xdr:nvSpPr>
      <xdr:spPr>
        <a:xfrm>
          <a:off x="1781175" y="144113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showGridLines="0" zoomScalePageLayoutView="0" workbookViewId="0" topLeftCell="F4">
      <selection activeCell="J16" sqref="J16"/>
    </sheetView>
  </sheetViews>
  <sheetFormatPr defaultColWidth="9.00390625" defaultRowHeight="12.75"/>
  <sheetData>
    <row r="1" ht="12.75" thickBot="1"/>
    <row r="2" spans="1:19" ht="1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</row>
    <row r="3" spans="1:19" ht="22.5">
      <c r="A3" s="103"/>
      <c r="B3" s="104"/>
      <c r="C3" s="104"/>
      <c r="D3" s="104"/>
      <c r="E3" s="104"/>
      <c r="F3" s="104"/>
      <c r="G3" s="104"/>
      <c r="H3" s="104"/>
      <c r="I3" s="104"/>
      <c r="J3" s="106" t="s">
        <v>104</v>
      </c>
      <c r="K3" s="104"/>
      <c r="L3" s="104"/>
      <c r="M3" s="104"/>
      <c r="N3" s="104"/>
      <c r="O3" s="104"/>
      <c r="P3" s="104"/>
      <c r="Q3" s="104"/>
      <c r="R3" s="104"/>
      <c r="S3" s="105"/>
    </row>
    <row r="4" spans="1:19" ht="22.5">
      <c r="A4" s="103"/>
      <c r="B4" s="104"/>
      <c r="C4" s="104"/>
      <c r="D4" s="104"/>
      <c r="E4" s="104"/>
      <c r="F4" s="104"/>
      <c r="G4" s="104"/>
      <c r="H4" s="104"/>
      <c r="I4" s="104"/>
      <c r="J4" s="106" t="s">
        <v>103</v>
      </c>
      <c r="K4" s="104"/>
      <c r="L4" s="104"/>
      <c r="M4" s="104"/>
      <c r="N4" s="104"/>
      <c r="O4" s="104"/>
      <c r="P4" s="104"/>
      <c r="Q4" s="104"/>
      <c r="R4" s="104"/>
      <c r="S4" s="105"/>
    </row>
    <row r="5" spans="1:19" ht="1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</row>
    <row r="6" spans="1:19" ht="22.5">
      <c r="A6" s="103"/>
      <c r="B6" s="104"/>
      <c r="C6" s="104"/>
      <c r="D6" s="104"/>
      <c r="E6" s="104"/>
      <c r="F6" s="104"/>
      <c r="G6" s="104"/>
      <c r="H6" s="104"/>
      <c r="I6" s="104"/>
      <c r="J6" s="106" t="s">
        <v>92</v>
      </c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1:19" ht="1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</row>
    <row r="9" spans="1:19" ht="1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</row>
    <row r="10" spans="1:19" ht="1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</row>
    <row r="11" spans="1:19" ht="12.75">
      <c r="A11" s="103"/>
      <c r="B11" s="104"/>
      <c r="C11" s="104"/>
      <c r="D11" s="104"/>
      <c r="E11" s="104"/>
      <c r="F11" s="104"/>
      <c r="G11" s="104"/>
      <c r="H11" s="104"/>
      <c r="I11" s="104"/>
      <c r="J11" s="107" t="s">
        <v>99</v>
      </c>
      <c r="K11" s="104"/>
      <c r="L11" s="104"/>
      <c r="M11" s="104"/>
      <c r="N11" s="104"/>
      <c r="O11" s="104"/>
      <c r="P11" s="104"/>
      <c r="Q11" s="104"/>
      <c r="R11" s="104"/>
      <c r="S11" s="105"/>
    </row>
    <row r="12" spans="1:19" ht="12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19" ht="12">
      <c r="A13" s="103"/>
      <c r="B13" s="104"/>
      <c r="C13" s="104"/>
      <c r="D13" s="104"/>
      <c r="E13" s="104"/>
      <c r="F13" s="104"/>
      <c r="G13" s="104"/>
      <c r="H13" s="104"/>
      <c r="I13" s="104"/>
      <c r="J13" s="108" t="s">
        <v>100</v>
      </c>
      <c r="K13" s="104"/>
      <c r="L13" s="104"/>
      <c r="M13" s="104"/>
      <c r="N13" s="104"/>
      <c r="O13" s="104"/>
      <c r="P13" s="104"/>
      <c r="Q13" s="104"/>
      <c r="R13" s="104"/>
      <c r="S13" s="105"/>
    </row>
    <row r="14" spans="1:19" ht="1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1:19" ht="12">
      <c r="A15" s="103"/>
      <c r="B15" s="104"/>
      <c r="C15" s="104"/>
      <c r="D15" s="104"/>
      <c r="E15" s="104"/>
      <c r="F15" s="104"/>
      <c r="G15" s="104"/>
      <c r="H15" s="104"/>
      <c r="I15" s="104"/>
      <c r="J15" s="108" t="s">
        <v>113</v>
      </c>
      <c r="K15" s="104"/>
      <c r="L15" s="104"/>
      <c r="M15" s="104"/>
      <c r="N15" s="104"/>
      <c r="O15" s="104"/>
      <c r="P15" s="104"/>
      <c r="Q15" s="104"/>
      <c r="R15" s="104"/>
      <c r="S15" s="105"/>
    </row>
    <row r="16" spans="1:19" ht="12.75" thickBo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</row>
  </sheetData>
  <sheetProtection password="9639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Y34"/>
  <sheetViews>
    <sheetView showGridLines="0" zoomScale="85" zoomScaleNormal="85" zoomScalePageLayoutView="0" workbookViewId="0" topLeftCell="A1">
      <selection activeCell="C16" sqref="C16"/>
    </sheetView>
  </sheetViews>
  <sheetFormatPr defaultColWidth="9.00390625" defaultRowHeight="12.75"/>
  <cols>
    <col min="2" max="2" width="6.125" style="0" customWidth="1"/>
    <col min="3" max="3" width="16.50390625" style="0" customWidth="1"/>
    <col min="4" max="4" width="13.75390625" style="0" customWidth="1"/>
    <col min="5" max="5" width="14.75390625" style="0" customWidth="1"/>
  </cols>
  <sheetData>
    <row r="7" spans="13:25" ht="14.25">
      <c r="M7" s="44" t="s">
        <v>44</v>
      </c>
      <c r="Y7" s="44" t="s">
        <v>79</v>
      </c>
    </row>
    <row r="8" spans="13:21" ht="33" customHeight="1">
      <c r="M8" s="168" t="s">
        <v>101</v>
      </c>
      <c r="N8" s="168"/>
      <c r="O8" s="168"/>
      <c r="P8" s="168"/>
      <c r="Q8" s="168"/>
      <c r="R8" s="168"/>
      <c r="S8" s="168"/>
      <c r="T8" s="168"/>
      <c r="U8" s="168"/>
    </row>
    <row r="9" ht="14.25">
      <c r="M9" s="70" t="s">
        <v>71</v>
      </c>
    </row>
    <row r="10" ht="14.25">
      <c r="M10" s="70" t="s">
        <v>72</v>
      </c>
    </row>
    <row r="11" ht="14.25">
      <c r="M11" s="70" t="s">
        <v>73</v>
      </c>
    </row>
    <row r="12" ht="14.25">
      <c r="M12" s="43"/>
    </row>
    <row r="13" ht="12.75">
      <c r="M13" s="96" t="s">
        <v>6</v>
      </c>
    </row>
    <row r="14" spans="3:13" ht="13.5" thickBot="1">
      <c r="C14" t="s">
        <v>4</v>
      </c>
      <c r="M14" s="96" t="s">
        <v>7</v>
      </c>
    </row>
    <row r="15" spans="3:8" ht="17.25" thickBot="1">
      <c r="C15" s="99" t="s">
        <v>96</v>
      </c>
      <c r="D15" s="68" t="s">
        <v>64</v>
      </c>
      <c r="E15" s="68" t="s">
        <v>65</v>
      </c>
      <c r="F15" s="68" t="s">
        <v>66</v>
      </c>
      <c r="G15" s="68" t="s">
        <v>28</v>
      </c>
      <c r="H15" s="69" t="s">
        <v>67</v>
      </c>
    </row>
    <row r="16" spans="3:13" ht="14.25" thickBot="1">
      <c r="C16" s="112">
        <v>100</v>
      </c>
      <c r="D16" s="9">
        <f>IF(D22=0,(C16/100*D24)/SQRT(3),D22/SQRT(3))</f>
        <v>0.11547005383792516</v>
      </c>
      <c r="E16" s="9">
        <f>IF(E22=0,C16/100*E24/SQRT(3),E22/SQRT(3))</f>
        <v>8.660254037844387</v>
      </c>
      <c r="F16" s="23">
        <f>SQRT(D16^2+E16^2)</f>
        <v>8.661023803992999</v>
      </c>
      <c r="G16" s="23">
        <f>F16*2</f>
        <v>17.322047607985997</v>
      </c>
      <c r="H16" s="23">
        <f>F16*1.64</f>
        <v>14.204079038548517</v>
      </c>
      <c r="M16" s="44" t="s">
        <v>45</v>
      </c>
    </row>
    <row r="17" ht="14.25">
      <c r="M17" s="43" t="s">
        <v>35</v>
      </c>
    </row>
    <row r="18" spans="3:13" ht="15" thickBot="1">
      <c r="C18" t="s">
        <v>5</v>
      </c>
      <c r="M18" s="43" t="s">
        <v>97</v>
      </c>
    </row>
    <row r="19" spans="3:13" ht="15" thickBot="1">
      <c r="C19" s="72" t="s">
        <v>57</v>
      </c>
      <c r="D19" s="51"/>
      <c r="E19" s="51"/>
      <c r="F19" s="52"/>
      <c r="M19" s="43" t="s">
        <v>98</v>
      </c>
    </row>
    <row r="20" spans="4:13" ht="15" thickBot="1">
      <c r="D20" s="94" t="s">
        <v>33</v>
      </c>
      <c r="E20" s="95" t="s">
        <v>34</v>
      </c>
      <c r="M20" s="43"/>
    </row>
    <row r="21" spans="4:13" ht="15" thickBot="1">
      <c r="D21" s="92" t="s">
        <v>58</v>
      </c>
      <c r="E21" s="52"/>
      <c r="M21" s="43"/>
    </row>
    <row r="22" spans="4:13" ht="14.25" thickBot="1">
      <c r="D22" s="93">
        <v>0.2</v>
      </c>
      <c r="E22" s="88"/>
      <c r="M22" s="43"/>
    </row>
    <row r="23" spans="4:25" ht="14.25" thickBot="1">
      <c r="D23" s="92" t="s">
        <v>59</v>
      </c>
      <c r="E23" s="52"/>
      <c r="M23" s="43"/>
      <c r="Y23" s="43" t="s">
        <v>80</v>
      </c>
    </row>
    <row r="24" spans="4:13" ht="15" thickBot="1">
      <c r="D24" s="93"/>
      <c r="E24" s="88">
        <v>15</v>
      </c>
      <c r="M24" s="43"/>
    </row>
    <row r="25" ht="14.25">
      <c r="M25" s="43"/>
    </row>
    <row r="26" spans="3:13" ht="14.25" thickBot="1">
      <c r="C26" s="49" t="s">
        <v>83</v>
      </c>
      <c r="M26" s="43"/>
    </row>
    <row r="27" spans="3:7" ht="15.75" thickBot="1">
      <c r="C27" s="113" t="s">
        <v>2</v>
      </c>
      <c r="D27" s="114">
        <f>C16</f>
        <v>100</v>
      </c>
      <c r="E27" s="115" t="s">
        <v>0</v>
      </c>
      <c r="F27" s="116">
        <f>G16</f>
        <v>17.322047607985997</v>
      </c>
      <c r="G27" s="117" t="s">
        <v>1</v>
      </c>
    </row>
    <row r="28" spans="3:7" ht="12.75">
      <c r="C28" s="6"/>
      <c r="D28" s="6"/>
      <c r="E28" s="122"/>
      <c r="F28" s="8"/>
      <c r="G28" s="1"/>
    </row>
    <row r="29" ht="14.25" thickBot="1">
      <c r="C29" s="81" t="s">
        <v>25</v>
      </c>
    </row>
    <row r="30" spans="3:7" ht="15.75" thickBot="1">
      <c r="C30" s="118" t="s">
        <v>2</v>
      </c>
      <c r="D30" s="119">
        <f>C16</f>
        <v>100</v>
      </c>
      <c r="E30" s="78" t="s">
        <v>27</v>
      </c>
      <c r="F30" s="120">
        <f>H16</f>
        <v>14.204079038548517</v>
      </c>
      <c r="G30" s="121" t="s">
        <v>1</v>
      </c>
    </row>
    <row r="33" ht="12">
      <c r="C33" s="98" t="s">
        <v>6</v>
      </c>
    </row>
    <row r="34" ht="12">
      <c r="C34" s="98" t="s">
        <v>7</v>
      </c>
    </row>
  </sheetData>
  <sheetProtection password="9639" sheet="1" selectLockedCells="1"/>
  <mergeCells count="1">
    <mergeCell ref="M8:U8"/>
  </mergeCells>
  <conditionalFormatting sqref="D24:E24">
    <cfRule type="expression" priority="1" dxfId="1" stopIfTrue="1">
      <formula>D22&lt;&gt;0</formula>
    </cfRule>
  </conditionalFormatting>
  <conditionalFormatting sqref="D22:E22">
    <cfRule type="expression" priority="2" dxfId="0" stopIfTrue="1">
      <formula>D24&lt;&gt;0</formula>
    </cfRule>
  </conditionalFormatting>
  <printOptions/>
  <pageMargins left="0.7" right="0.7" top="0.75" bottom="0.75" header="0.3" footer="0.3"/>
  <pageSetup horizontalDpi="600" verticalDpi="600" orientation="portrait" paperSize="9" r:id="rId5"/>
  <ignoredErrors>
    <ignoredError sqref="G27 G30" numberStoredAsText="1"/>
  </ignoredErrors>
  <drawing r:id="rId4"/>
  <legacyDrawing r:id="rId3"/>
  <oleObjects>
    <oleObject progId="Equation.3" shapeId="38689642" r:id="rId1"/>
    <oleObject progId="Equation.3" shapeId="386896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0"/>
  <sheetViews>
    <sheetView showGridLines="0" tabSelected="1" zoomScale="85" zoomScaleNormal="85" workbookViewId="0" topLeftCell="A1">
      <selection activeCell="J29" sqref="J29"/>
    </sheetView>
  </sheetViews>
  <sheetFormatPr defaultColWidth="9.00390625" defaultRowHeight="12.75"/>
  <cols>
    <col min="1" max="1" width="4.875" style="0" customWidth="1"/>
    <col min="2" max="2" width="6.50390625" style="0" customWidth="1"/>
    <col min="3" max="3" width="14.50390625" style="0" customWidth="1"/>
    <col min="4" max="4" width="14.75390625" style="0" customWidth="1"/>
    <col min="5" max="5" width="14.50390625" style="0" customWidth="1"/>
    <col min="6" max="6" width="23.125" style="0" customWidth="1"/>
    <col min="7" max="7" width="18.00390625" style="0" customWidth="1"/>
    <col min="8" max="8" width="13.50390625" style="0" customWidth="1"/>
    <col min="9" max="9" width="9.50390625" style="0" customWidth="1"/>
  </cols>
  <sheetData>
    <row r="1" ht="15">
      <c r="B1" s="4" t="s">
        <v>91</v>
      </c>
    </row>
    <row r="6" spans="5:9" ht="12.75">
      <c r="E6" s="2"/>
      <c r="F6" s="2"/>
      <c r="G6" s="2"/>
      <c r="H6" s="2"/>
      <c r="I6" s="2"/>
    </row>
    <row r="7" spans="5:9" ht="12.75">
      <c r="E7" s="3"/>
      <c r="F7" s="10"/>
      <c r="G7" s="10"/>
      <c r="H7" s="3"/>
      <c r="I7" s="3"/>
    </row>
    <row r="9" spans="3:11" ht="14.25" thickBot="1">
      <c r="C9" t="s">
        <v>4</v>
      </c>
      <c r="K9" s="44" t="s">
        <v>44</v>
      </c>
    </row>
    <row r="10" spans="3:24" ht="15" customHeight="1">
      <c r="C10" s="47" t="s">
        <v>9</v>
      </c>
      <c r="D10" s="11" t="s">
        <v>54</v>
      </c>
      <c r="E10" s="11" t="s">
        <v>9</v>
      </c>
      <c r="K10" s="70" t="s">
        <v>69</v>
      </c>
      <c r="X10" s="44" t="s">
        <v>79</v>
      </c>
    </row>
    <row r="11" spans="3:21" ht="30" customHeight="1" thickBot="1">
      <c r="C11" s="14" t="s">
        <v>10</v>
      </c>
      <c r="D11" s="12" t="s">
        <v>55</v>
      </c>
      <c r="E11" s="12" t="s">
        <v>53</v>
      </c>
      <c r="K11" s="168" t="s">
        <v>102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3:26" ht="17.25" thickBot="1">
      <c r="C12" s="36">
        <v>4</v>
      </c>
      <c r="D12" s="67" t="s">
        <v>62</v>
      </c>
      <c r="E12" s="9">
        <f>AVERAGE(C12:C41)</f>
        <v>5.00909090909091</v>
      </c>
      <c r="K12" s="70" t="s">
        <v>71</v>
      </c>
      <c r="Y12" s="25"/>
      <c r="Z12" s="71"/>
    </row>
    <row r="13" spans="3:25" ht="15" thickBot="1">
      <c r="C13" s="37">
        <v>4.7</v>
      </c>
      <c r="D13" s="67" t="s">
        <v>56</v>
      </c>
      <c r="E13" s="39">
        <f>COUNT(C12:C41)</f>
        <v>11</v>
      </c>
      <c r="F13" s="97" t="str">
        <f>IF(n&lt;11,"Измерений недостаточно!","Измерений достаточно")</f>
        <v>Измерений достаточно</v>
      </c>
      <c r="H13" s="1"/>
      <c r="K13" s="70" t="s">
        <v>72</v>
      </c>
      <c r="Y13" s="7"/>
    </row>
    <row r="14" spans="3:25" ht="15" thickBot="1">
      <c r="C14" s="37">
        <v>5</v>
      </c>
      <c r="D14" s="68" t="s">
        <v>63</v>
      </c>
      <c r="E14" s="23">
        <f>_xlfn.STDEV.S(C12:C41)/SQRT(n)</f>
        <v>0.21424478160804775</v>
      </c>
      <c r="K14" s="70" t="s">
        <v>73</v>
      </c>
      <c r="Y14" s="2"/>
    </row>
    <row r="15" spans="3:11" ht="15" thickBot="1">
      <c r="C15" s="37">
        <v>4.8</v>
      </c>
      <c r="D15" s="68" t="s">
        <v>64</v>
      </c>
      <c r="E15" s="9">
        <f>IF(D32=0,(E12/100*D34)/SQRT(3),D32/SQRT(3))</f>
        <v>0.40414518843273806</v>
      </c>
      <c r="K15" s="43" t="s">
        <v>74</v>
      </c>
    </row>
    <row r="16" spans="3:11" ht="15" thickBot="1">
      <c r="C16" s="37">
        <v>5.3</v>
      </c>
      <c r="D16" s="68" t="s">
        <v>65</v>
      </c>
      <c r="E16" s="42">
        <f>IF(E32=0,E12/100*E34/SQRT(3),E32/SQRT(3))</f>
        <v>0.11547005383792516</v>
      </c>
      <c r="K16" s="43" t="s">
        <v>75</v>
      </c>
    </row>
    <row r="17" spans="3:11" ht="17.25" thickBot="1">
      <c r="C17" s="37">
        <v>5.8</v>
      </c>
      <c r="D17" s="68" t="s">
        <v>66</v>
      </c>
      <c r="E17" s="23">
        <f>SQRT(E14^2+E15^2+E16^2)</f>
        <v>0.4717705937348647</v>
      </c>
      <c r="H17" s="34"/>
      <c r="K17" s="96" t="s">
        <v>6</v>
      </c>
    </row>
    <row r="18" spans="3:11" ht="14.25" thickBot="1">
      <c r="C18" s="37">
        <v>4.1</v>
      </c>
      <c r="D18" s="68" t="s">
        <v>28</v>
      </c>
      <c r="E18" s="23">
        <f>E17*2</f>
        <v>0.9435411874697294</v>
      </c>
      <c r="H18" s="123"/>
      <c r="K18" s="96" t="s">
        <v>7</v>
      </c>
    </row>
    <row r="19" spans="3:8" ht="17.25" thickBot="1">
      <c r="C19" s="37">
        <v>4.2</v>
      </c>
      <c r="D19" s="69" t="s">
        <v>67</v>
      </c>
      <c r="E19" s="57">
        <f>E17*1.64</f>
        <v>0.7737037737251781</v>
      </c>
      <c r="H19" s="29"/>
    </row>
    <row r="20" spans="3:11" ht="13.5">
      <c r="C20" s="37">
        <v>5.7</v>
      </c>
      <c r="D20" s="58" t="s">
        <v>60</v>
      </c>
      <c r="E20" s="59"/>
      <c r="F20" s="60"/>
      <c r="K20" s="44" t="s">
        <v>45</v>
      </c>
    </row>
    <row r="21" spans="3:11" ht="13.5">
      <c r="C21" s="37">
        <v>6</v>
      </c>
      <c r="D21" s="61" t="s">
        <v>61</v>
      </c>
      <c r="E21" s="48"/>
      <c r="F21" s="62"/>
      <c r="K21" s="43" t="s">
        <v>35</v>
      </c>
    </row>
    <row r="22" spans="3:11" ht="14.25" thickBot="1">
      <c r="C22" s="37">
        <v>5.5</v>
      </c>
      <c r="D22" s="63" t="s">
        <v>24</v>
      </c>
      <c r="E22" s="64"/>
      <c r="F22" s="62"/>
      <c r="K22" s="43" t="s">
        <v>39</v>
      </c>
    </row>
    <row r="23" spans="3:11" ht="15" thickBot="1">
      <c r="C23" s="37"/>
      <c r="D23" s="125" t="s">
        <v>68</v>
      </c>
      <c r="E23" s="9">
        <f>SQRT(E15^2+E16^2)/E14</f>
        <v>1.9618556740372335</v>
      </c>
      <c r="F23" s="65" t="str">
        <f>IF(E23&lt;8,"Необходимы многократные наблюдения","Возможно однократное наблюдение")</f>
        <v>Необходимы многократные наблюдения</v>
      </c>
      <c r="G23" s="66"/>
      <c r="H23" s="50"/>
      <c r="K23" s="43" t="s">
        <v>78</v>
      </c>
    </row>
    <row r="24" spans="3:11" ht="15" thickBot="1">
      <c r="C24" s="37"/>
      <c r="E24" s="34"/>
      <c r="F24" s="1"/>
      <c r="G24" s="1"/>
      <c r="K24" s="43" t="s">
        <v>36</v>
      </c>
    </row>
    <row r="25" spans="3:11" ht="15" thickBot="1">
      <c r="C25" s="37"/>
      <c r="D25" s="157" t="s">
        <v>110</v>
      </c>
      <c r="E25" s="158"/>
      <c r="F25" s="158"/>
      <c r="G25" s="158"/>
      <c r="H25" s="159"/>
      <c r="K25" s="43" t="s">
        <v>37</v>
      </c>
    </row>
    <row r="26" spans="3:11" ht="15" thickBot="1">
      <c r="C26" s="37"/>
      <c r="D26" s="125" t="s">
        <v>111</v>
      </c>
      <c r="E26" s="163">
        <f>MIN(C12:C41)</f>
        <v>4</v>
      </c>
      <c r="F26" s="165">
        <f>ABS((E12-E26)/(E14*SQRT(n)))</f>
        <v>1.4201156010316065</v>
      </c>
      <c r="G26" s="166" t="str">
        <f>IF(F26&gt;SUM(D83:D110),"G1&gt;GT - ПРОМАХ","G1&lt;GT - НЕ ПРОМАХ")</f>
        <v>G1&lt;GT - НЕ ПРОМАХ</v>
      </c>
      <c r="H26" s="50"/>
      <c r="K26" s="43" t="s">
        <v>40</v>
      </c>
    </row>
    <row r="27" spans="3:11" ht="15" thickBot="1">
      <c r="C27" s="37"/>
      <c r="D27" s="125" t="s">
        <v>112</v>
      </c>
      <c r="E27" s="164">
        <f>MAX(C12:C41)</f>
        <v>6</v>
      </c>
      <c r="F27" s="165">
        <f>ABS((E27-E12)/(E14*SQRT(n)))</f>
        <v>1.394527932544549</v>
      </c>
      <c r="G27" s="166" t="str">
        <f>IF(F27&gt;SUM(D83:D110),"G2&gt;GT - ПРОМАХ","G2&lt;GT - НЕ ПРОМАХ")</f>
        <v>G2&lt;GT - НЕ ПРОМАХ</v>
      </c>
      <c r="H27" s="50"/>
      <c r="K27" s="43" t="s">
        <v>76</v>
      </c>
    </row>
    <row r="28" spans="3:11" ht="14.25" thickBot="1">
      <c r="C28" s="37"/>
      <c r="K28" s="43" t="s">
        <v>38</v>
      </c>
    </row>
    <row r="29" spans="3:11" ht="14.25" thickBot="1">
      <c r="C29" s="37"/>
      <c r="D29" s="72" t="s">
        <v>57</v>
      </c>
      <c r="E29" s="51"/>
      <c r="F29" s="52"/>
      <c r="G29" s="5"/>
      <c r="K29" s="43" t="s">
        <v>77</v>
      </c>
    </row>
    <row r="30" spans="3:7" ht="14.25" thickBot="1">
      <c r="C30" s="37"/>
      <c r="D30" s="55" t="s">
        <v>33</v>
      </c>
      <c r="E30" s="53" t="s">
        <v>34</v>
      </c>
      <c r="F30" t="s">
        <v>5</v>
      </c>
      <c r="G30" t="s">
        <v>11</v>
      </c>
    </row>
    <row r="31" spans="3:11" ht="14.25" thickBot="1">
      <c r="C31" s="37"/>
      <c r="D31" s="56" t="s">
        <v>58</v>
      </c>
      <c r="E31" s="52"/>
      <c r="G31" s="83" t="s">
        <v>89</v>
      </c>
      <c r="H31" s="51"/>
      <c r="I31" s="52"/>
      <c r="K31" s="44" t="s">
        <v>46</v>
      </c>
    </row>
    <row r="32" spans="3:11" ht="15" thickBot="1">
      <c r="C32" s="37"/>
      <c r="D32" s="87">
        <v>0.7</v>
      </c>
      <c r="E32" s="88">
        <v>0.2</v>
      </c>
      <c r="G32" s="84" t="s">
        <v>90</v>
      </c>
      <c r="H32" s="82" t="s">
        <v>12</v>
      </c>
      <c r="I32" s="82" t="s">
        <v>13</v>
      </c>
      <c r="K32" s="45" t="s">
        <v>17</v>
      </c>
    </row>
    <row r="33" spans="3:11" ht="15" thickBot="1">
      <c r="C33" s="37"/>
      <c r="D33" s="56" t="s">
        <v>59</v>
      </c>
      <c r="E33" s="52"/>
      <c r="G33" s="85" t="s">
        <v>14</v>
      </c>
      <c r="H33" s="40">
        <v>3</v>
      </c>
      <c r="I33" s="9">
        <f>((POWER(10,H33/20)-1)*100+(POWER(10,-H33/20)-1)*-100)/2</f>
        <v>35.22958801193082</v>
      </c>
      <c r="K33" s="45" t="s">
        <v>21</v>
      </c>
    </row>
    <row r="34" spans="3:11" ht="15" thickBot="1">
      <c r="C34" s="37"/>
      <c r="D34" s="87">
        <v>0</v>
      </c>
      <c r="E34" s="89">
        <v>0</v>
      </c>
      <c r="G34" s="86" t="s">
        <v>15</v>
      </c>
      <c r="H34" s="20">
        <v>0.6</v>
      </c>
      <c r="I34" s="41">
        <f>((POWER(10,H34/10)-1)*100+(POWER(10,-H34/10)-1)*-100)/2</f>
        <v>13.859501577040113</v>
      </c>
      <c r="K34" s="45" t="s">
        <v>16</v>
      </c>
    </row>
    <row r="35" spans="3:11" ht="14.25">
      <c r="C35" s="37"/>
      <c r="D35" s="1"/>
      <c r="K35" s="45" t="s">
        <v>26</v>
      </c>
    </row>
    <row r="36" spans="3:11" ht="15" thickBot="1">
      <c r="C36" s="37"/>
      <c r="D36" s="1"/>
      <c r="E36" s="49" t="s">
        <v>83</v>
      </c>
      <c r="K36" s="45" t="s">
        <v>18</v>
      </c>
    </row>
    <row r="37" spans="3:24" ht="15.75" thickBot="1">
      <c r="C37" s="37"/>
      <c r="D37" s="54"/>
      <c r="E37" s="73">
        <f>E12</f>
        <v>5.00909090909091</v>
      </c>
      <c r="F37" s="74" t="s">
        <v>0</v>
      </c>
      <c r="G37" s="75">
        <f>E18</f>
        <v>0.9435411874697294</v>
      </c>
      <c r="H37" s="76" t="s">
        <v>1</v>
      </c>
      <c r="K37" s="45" t="s">
        <v>19</v>
      </c>
      <c r="X37" s="43" t="s">
        <v>80</v>
      </c>
    </row>
    <row r="38" spans="3:11" ht="14.25" thickBot="1">
      <c r="C38" s="37"/>
      <c r="D38" s="1"/>
      <c r="E38" s="81" t="s">
        <v>25</v>
      </c>
      <c r="K38" s="45" t="s">
        <v>47</v>
      </c>
    </row>
    <row r="39" spans="3:11" ht="16.5" thickBot="1">
      <c r="C39" s="37"/>
      <c r="D39" s="54"/>
      <c r="E39" s="77">
        <f>E12</f>
        <v>5.00909090909091</v>
      </c>
      <c r="F39" s="78" t="s">
        <v>27</v>
      </c>
      <c r="G39" s="79">
        <f>E19</f>
        <v>0.7737037737251781</v>
      </c>
      <c r="H39" s="80" t="s">
        <v>1</v>
      </c>
      <c r="K39" s="45" t="s">
        <v>20</v>
      </c>
    </row>
    <row r="40" spans="3:11" ht="14.25">
      <c r="C40" s="37"/>
      <c r="D40" s="1"/>
      <c r="K40" s="46" t="s">
        <v>48</v>
      </c>
    </row>
    <row r="41" spans="2:11" ht="15" thickBot="1">
      <c r="B41" s="2"/>
      <c r="C41" s="38"/>
      <c r="D41" s="1"/>
      <c r="H41" s="1"/>
      <c r="I41" s="1"/>
      <c r="K41" s="46"/>
    </row>
    <row r="42" spans="2:24" ht="14.25">
      <c r="B42" s="2"/>
      <c r="D42" s="1"/>
      <c r="K42" s="45" t="s">
        <v>22</v>
      </c>
      <c r="X42" s="43" t="s">
        <v>82</v>
      </c>
    </row>
    <row r="43" spans="4:24" ht="14.25">
      <c r="D43" s="1"/>
      <c r="K43" s="45" t="s">
        <v>23</v>
      </c>
      <c r="X43" s="43" t="s">
        <v>81</v>
      </c>
    </row>
    <row r="44" spans="4:11" ht="14.25">
      <c r="D44" s="13"/>
      <c r="G44" s="1"/>
      <c r="K44" s="45" t="s">
        <v>49</v>
      </c>
    </row>
    <row r="45" spans="7:11" ht="14.25">
      <c r="G45" s="1"/>
      <c r="H45" s="1"/>
      <c r="I45" s="1"/>
      <c r="K45" s="45"/>
    </row>
    <row r="46" spans="2:11" ht="14.25">
      <c r="B46" s="24"/>
      <c r="K46" s="45" t="s">
        <v>30</v>
      </c>
    </row>
    <row r="47" spans="2:11" ht="14.25">
      <c r="B47" s="25"/>
      <c r="K47" s="45" t="s">
        <v>41</v>
      </c>
    </row>
    <row r="48" spans="2:11" ht="14.25">
      <c r="B48" s="27"/>
      <c r="C48" s="5"/>
      <c r="K48" s="45" t="s">
        <v>42</v>
      </c>
    </row>
    <row r="49" spans="2:11" ht="13.5">
      <c r="B49" s="27"/>
      <c r="C49" s="25"/>
      <c r="E49" s="5"/>
      <c r="K49" s="45" t="s">
        <v>43</v>
      </c>
    </row>
    <row r="50" spans="2:11" ht="13.5">
      <c r="B50" s="27"/>
      <c r="C50" s="28"/>
      <c r="D50" s="5"/>
      <c r="E50" s="26"/>
      <c r="K50" s="45"/>
    </row>
    <row r="51" spans="2:13" ht="15.75">
      <c r="B51" s="27"/>
      <c r="C51" s="28"/>
      <c r="D51" s="25"/>
      <c r="E51" s="26"/>
      <c r="F51" s="29"/>
      <c r="G51" s="5"/>
      <c r="K51" s="45" t="s">
        <v>50</v>
      </c>
      <c r="L51" s="16"/>
      <c r="M51" s="16"/>
    </row>
    <row r="52" spans="2:11" ht="13.5">
      <c r="B52" s="27"/>
      <c r="C52" s="28"/>
      <c r="D52" s="29"/>
      <c r="E52" s="30"/>
      <c r="F52" s="29"/>
      <c r="G52" s="5"/>
      <c r="K52" s="45" t="s">
        <v>31</v>
      </c>
    </row>
    <row r="53" spans="2:11" ht="13.5">
      <c r="B53" s="27"/>
      <c r="C53" s="28"/>
      <c r="D53" s="29"/>
      <c r="E53" s="30"/>
      <c r="F53" s="29"/>
      <c r="G53" s="5"/>
      <c r="K53" s="45" t="s">
        <v>32</v>
      </c>
    </row>
    <row r="54" spans="2:11" ht="15.75">
      <c r="B54" s="27"/>
      <c r="C54" s="28"/>
      <c r="D54" s="29"/>
      <c r="E54" s="30"/>
      <c r="F54" s="29"/>
      <c r="G54" s="5"/>
      <c r="K54" s="45" t="s">
        <v>51</v>
      </c>
    </row>
    <row r="55" spans="2:11" ht="13.5">
      <c r="B55" s="27"/>
      <c r="C55" s="28"/>
      <c r="D55" s="29"/>
      <c r="E55" s="30"/>
      <c r="F55" s="29"/>
      <c r="G55" s="5"/>
      <c r="K55" s="45"/>
    </row>
    <row r="56" spans="2:11" ht="13.5">
      <c r="B56" s="27"/>
      <c r="C56" s="28"/>
      <c r="D56" s="29"/>
      <c r="E56" s="30"/>
      <c r="F56" s="29"/>
      <c r="G56" s="5"/>
      <c r="K56" s="45" t="s">
        <v>52</v>
      </c>
    </row>
    <row r="57" spans="2:11" ht="13.5">
      <c r="B57" s="27"/>
      <c r="C57" s="28"/>
      <c r="D57" s="29"/>
      <c r="E57" s="30"/>
      <c r="F57" s="29"/>
      <c r="G57" s="5"/>
      <c r="K57" s="45" t="s">
        <v>29</v>
      </c>
    </row>
    <row r="58" spans="2:7" ht="12.75">
      <c r="B58" s="27"/>
      <c r="C58" s="28"/>
      <c r="D58" s="29"/>
      <c r="E58" s="30"/>
      <c r="F58" s="29"/>
      <c r="G58" s="5"/>
    </row>
    <row r="59" spans="2:7" ht="12.75">
      <c r="B59" s="27"/>
      <c r="C59" s="28"/>
      <c r="D59" s="29"/>
      <c r="E59" s="30"/>
      <c r="F59" s="29"/>
      <c r="G59" s="5"/>
    </row>
    <row r="60" spans="2:13" ht="12.75">
      <c r="B60" s="27"/>
      <c r="C60" s="28"/>
      <c r="D60" s="29"/>
      <c r="E60" s="30"/>
      <c r="F60" s="29"/>
      <c r="G60" s="5"/>
      <c r="I60" s="18"/>
      <c r="J60" s="18"/>
      <c r="K60" s="19"/>
      <c r="L60" s="19"/>
      <c r="M60" s="19"/>
    </row>
    <row r="61" spans="2:13" ht="12.75">
      <c r="B61" s="27"/>
      <c r="C61" s="28"/>
      <c r="D61" s="29"/>
      <c r="E61" s="30"/>
      <c r="F61" s="29"/>
      <c r="G61" s="5"/>
      <c r="I61" s="1"/>
      <c r="J61" s="1"/>
      <c r="K61" s="1"/>
      <c r="L61" s="1"/>
      <c r="M61" s="1"/>
    </row>
    <row r="62" spans="2:7" ht="12.75">
      <c r="B62" s="27"/>
      <c r="C62" s="28"/>
      <c r="D62" s="29"/>
      <c r="E62" s="30"/>
      <c r="F62" s="29"/>
      <c r="G62" s="5"/>
    </row>
    <row r="63" spans="2:7" ht="12.75">
      <c r="B63" s="27"/>
      <c r="C63" s="28"/>
      <c r="D63" s="29"/>
      <c r="E63" s="30"/>
      <c r="F63" s="29"/>
      <c r="G63" s="5"/>
    </row>
    <row r="64" spans="2:7" ht="12.75">
      <c r="B64" s="27"/>
      <c r="C64" s="28"/>
      <c r="D64" s="29"/>
      <c r="E64" s="30"/>
      <c r="F64" s="29"/>
      <c r="G64" s="5"/>
    </row>
    <row r="65" spans="2:7" ht="12.75">
      <c r="B65" s="27"/>
      <c r="C65" s="28"/>
      <c r="D65" s="29"/>
      <c r="E65" s="30"/>
      <c r="F65" s="29"/>
      <c r="G65" s="5"/>
    </row>
    <row r="66" spans="2:7" ht="12.75">
      <c r="B66" s="27"/>
      <c r="C66" s="28"/>
      <c r="D66" s="29"/>
      <c r="E66" s="30"/>
      <c r="F66" s="29"/>
      <c r="G66" s="5"/>
    </row>
    <row r="67" spans="2:7" ht="12.75">
      <c r="B67" s="27"/>
      <c r="C67" s="28"/>
      <c r="D67" s="29"/>
      <c r="E67" s="30"/>
      <c r="F67" s="29"/>
      <c r="G67" s="5"/>
    </row>
    <row r="68" spans="2:7" ht="12.75">
      <c r="B68" s="27"/>
      <c r="C68" s="28"/>
      <c r="D68" s="29"/>
      <c r="E68" s="30"/>
      <c r="F68" s="29"/>
      <c r="G68" s="5"/>
    </row>
    <row r="69" spans="2:7" ht="12.75">
      <c r="B69" s="27"/>
      <c r="C69" s="28"/>
      <c r="D69" s="29"/>
      <c r="E69" s="30"/>
      <c r="F69" s="29"/>
      <c r="G69" s="5"/>
    </row>
    <row r="70" spans="2:7" ht="12.75">
      <c r="B70" s="27"/>
      <c r="C70" s="28"/>
      <c r="D70" s="29"/>
      <c r="E70" s="30"/>
      <c r="F70" s="29"/>
      <c r="G70" s="5"/>
    </row>
    <row r="71" spans="2:7" ht="12.75">
      <c r="B71" s="27"/>
      <c r="C71" s="28"/>
      <c r="D71" s="29"/>
      <c r="E71" s="30"/>
      <c r="F71" s="29"/>
      <c r="G71" s="5"/>
    </row>
    <row r="72" spans="2:7" ht="12.75">
      <c r="B72" s="27"/>
      <c r="C72" s="28"/>
      <c r="D72" s="29"/>
      <c r="E72" s="30"/>
      <c r="F72" s="29"/>
      <c r="G72" s="5"/>
    </row>
    <row r="73" spans="2:7" ht="12.75">
      <c r="B73" s="27"/>
      <c r="C73" s="28"/>
      <c r="D73" s="29"/>
      <c r="E73" s="30"/>
      <c r="F73" s="29"/>
      <c r="G73" s="5"/>
    </row>
    <row r="74" spans="2:7" ht="12.75">
      <c r="B74" s="27"/>
      <c r="C74" s="28"/>
      <c r="D74" s="29"/>
      <c r="E74" s="31"/>
      <c r="F74" s="29"/>
      <c r="G74" s="5"/>
    </row>
    <row r="75" spans="2:7" ht="12.75">
      <c r="B75" s="27"/>
      <c r="C75" s="28"/>
      <c r="D75" s="29"/>
      <c r="E75" s="31"/>
      <c r="F75" s="29"/>
      <c r="G75" s="5"/>
    </row>
    <row r="76" spans="2:7" ht="12.75">
      <c r="B76" s="5"/>
      <c r="C76" s="28"/>
      <c r="D76" s="29"/>
      <c r="E76" s="30"/>
      <c r="F76" s="29"/>
      <c r="G76" s="5"/>
    </row>
    <row r="77" spans="2:7" ht="12.75">
      <c r="B77" s="5"/>
      <c r="C77" s="28"/>
      <c r="D77" s="29"/>
      <c r="E77" s="30"/>
      <c r="F77" s="29"/>
      <c r="G77" s="5"/>
    </row>
    <row r="78" spans="3:7" ht="12.75">
      <c r="C78" s="32"/>
      <c r="D78" s="29"/>
      <c r="E78" s="31"/>
      <c r="F78" s="29"/>
      <c r="G78" s="5"/>
    </row>
    <row r="79" spans="3:7" ht="12">
      <c r="C79" s="5"/>
      <c r="D79" s="29"/>
      <c r="E79" s="21"/>
      <c r="F79" s="5"/>
      <c r="G79" s="5"/>
    </row>
    <row r="80" spans="1:7" ht="12.75">
      <c r="A80" s="17" t="s">
        <v>3</v>
      </c>
      <c r="D80" s="33"/>
      <c r="E80" s="22"/>
      <c r="F80" s="5"/>
      <c r="G80" s="5"/>
    </row>
    <row r="81" spans="2:5" ht="19.5" thickBot="1">
      <c r="B81" s="124" t="s">
        <v>107</v>
      </c>
      <c r="D81" s="5"/>
      <c r="E81" s="21"/>
    </row>
    <row r="82" spans="2:4" ht="16.5" thickBot="1">
      <c r="B82" s="142" t="s">
        <v>105</v>
      </c>
      <c r="C82" s="143" t="s">
        <v>106</v>
      </c>
      <c r="D82" s="151" t="s">
        <v>109</v>
      </c>
    </row>
    <row r="83" spans="2:5" ht="13.5" thickBot="1">
      <c r="B83" s="144">
        <v>3</v>
      </c>
      <c r="C83" s="145">
        <v>1.155</v>
      </c>
      <c r="D83" s="154">
        <f aca="true" t="shared" si="0" ref="D83:D110">IF(B83=n,C83,"")</f>
      </c>
      <c r="E83" s="21"/>
    </row>
    <row r="84" spans="2:4" ht="13.5" thickBot="1">
      <c r="B84" s="146">
        <v>4</v>
      </c>
      <c r="C84" s="145">
        <v>1.481</v>
      </c>
      <c r="D84" s="154">
        <f t="shared" si="0"/>
      </c>
    </row>
    <row r="85" spans="2:5" ht="13.5" thickBot="1">
      <c r="B85" s="146">
        <v>5</v>
      </c>
      <c r="C85" s="145">
        <v>1.715</v>
      </c>
      <c r="D85" s="154">
        <f t="shared" si="0"/>
      </c>
      <c r="E85" s="21"/>
    </row>
    <row r="86" spans="2:4" ht="13.5" thickBot="1">
      <c r="B86" s="146">
        <v>6</v>
      </c>
      <c r="C86" s="145">
        <v>1.887</v>
      </c>
      <c r="D86" s="154">
        <f t="shared" si="0"/>
      </c>
    </row>
    <row r="87" spans="2:4" ht="13.5" thickBot="1">
      <c r="B87" s="146">
        <v>7</v>
      </c>
      <c r="C87" s="147">
        <v>2.02</v>
      </c>
      <c r="D87" s="154">
        <f t="shared" si="0"/>
      </c>
    </row>
    <row r="88" spans="2:4" ht="13.5" thickBot="1">
      <c r="B88" s="146">
        <v>8</v>
      </c>
      <c r="C88" s="147">
        <v>2.126</v>
      </c>
      <c r="D88" s="154">
        <f t="shared" si="0"/>
      </c>
    </row>
    <row r="89" spans="2:4" ht="13.5" thickBot="1">
      <c r="B89" s="146">
        <v>9</v>
      </c>
      <c r="C89" s="145">
        <v>2.215</v>
      </c>
      <c r="D89" s="154">
        <f t="shared" si="0"/>
      </c>
    </row>
    <row r="90" spans="2:4" ht="13.5" thickBot="1">
      <c r="B90" s="146">
        <v>10</v>
      </c>
      <c r="C90" s="145">
        <v>2.29</v>
      </c>
      <c r="D90" s="154">
        <f t="shared" si="0"/>
      </c>
    </row>
    <row r="91" spans="2:4" ht="13.5" thickBot="1">
      <c r="B91" s="146">
        <v>11</v>
      </c>
      <c r="C91" s="145">
        <v>2.355</v>
      </c>
      <c r="D91" s="154">
        <f t="shared" si="0"/>
        <v>2.355</v>
      </c>
    </row>
    <row r="92" spans="2:4" ht="13.5" thickBot="1">
      <c r="B92" s="146">
        <v>12</v>
      </c>
      <c r="C92" s="145">
        <v>2.412</v>
      </c>
      <c r="D92" s="154">
        <f t="shared" si="0"/>
      </c>
    </row>
    <row r="93" spans="2:4" ht="13.5" thickBot="1">
      <c r="B93" s="146">
        <v>13</v>
      </c>
      <c r="C93" s="145">
        <v>2.462</v>
      </c>
      <c r="D93" s="154">
        <f t="shared" si="0"/>
      </c>
    </row>
    <row r="94" spans="2:4" ht="13.5" thickBot="1">
      <c r="B94" s="146">
        <v>14</v>
      </c>
      <c r="C94" s="145">
        <v>2.507</v>
      </c>
      <c r="D94" s="154">
        <f t="shared" si="0"/>
      </c>
    </row>
    <row r="95" spans="2:4" ht="13.5" thickBot="1">
      <c r="B95" s="146">
        <v>15</v>
      </c>
      <c r="C95" s="145">
        <v>2.549</v>
      </c>
      <c r="D95" s="154">
        <f t="shared" si="0"/>
      </c>
    </row>
    <row r="96" spans="2:4" ht="13.5" thickBot="1">
      <c r="B96" s="146">
        <v>16</v>
      </c>
      <c r="C96" s="145">
        <v>2.585</v>
      </c>
      <c r="D96" s="154">
        <f t="shared" si="0"/>
      </c>
    </row>
    <row r="97" spans="2:4" ht="13.5" thickBot="1">
      <c r="B97" s="146">
        <v>17</v>
      </c>
      <c r="C97" s="147">
        <v>2.62</v>
      </c>
      <c r="D97" s="154">
        <f t="shared" si="0"/>
      </c>
    </row>
    <row r="98" spans="2:4" ht="13.5" thickBot="1">
      <c r="B98" s="146">
        <v>18</v>
      </c>
      <c r="C98" s="145">
        <v>2.651</v>
      </c>
      <c r="D98" s="154">
        <f t="shared" si="0"/>
      </c>
    </row>
    <row r="99" spans="2:4" ht="13.5" thickBot="1">
      <c r="B99" s="146">
        <v>19</v>
      </c>
      <c r="C99" s="147">
        <v>2.681</v>
      </c>
      <c r="D99" s="154">
        <f t="shared" si="0"/>
      </c>
    </row>
    <row r="100" spans="2:4" ht="13.5" thickBot="1">
      <c r="B100" s="146">
        <v>20</v>
      </c>
      <c r="C100" s="145">
        <v>2.709</v>
      </c>
      <c r="D100" s="154">
        <f t="shared" si="0"/>
      </c>
    </row>
    <row r="101" spans="2:4" ht="13.5" thickBot="1">
      <c r="B101" s="146">
        <v>21</v>
      </c>
      <c r="C101" s="145">
        <v>2.733</v>
      </c>
      <c r="D101" s="154">
        <f t="shared" si="0"/>
      </c>
    </row>
    <row r="102" spans="2:4" ht="13.5" thickBot="1">
      <c r="B102" s="146">
        <v>22</v>
      </c>
      <c r="C102" s="145">
        <v>2.758</v>
      </c>
      <c r="D102" s="154">
        <f t="shared" si="0"/>
      </c>
    </row>
    <row r="103" spans="2:4" ht="13.5" thickBot="1">
      <c r="B103" s="146">
        <v>23</v>
      </c>
      <c r="C103" s="145">
        <v>2.781</v>
      </c>
      <c r="D103" s="154">
        <f t="shared" si="0"/>
      </c>
    </row>
    <row r="104" spans="2:4" ht="13.5" thickBot="1">
      <c r="B104" s="146">
        <v>24</v>
      </c>
      <c r="C104" s="147">
        <v>2.802</v>
      </c>
      <c r="D104" s="154">
        <f t="shared" si="0"/>
      </c>
    </row>
    <row r="105" spans="2:4" ht="13.5" thickBot="1">
      <c r="B105" s="146">
        <v>25</v>
      </c>
      <c r="C105" s="147">
        <v>2.822</v>
      </c>
      <c r="D105" s="154">
        <f t="shared" si="0"/>
      </c>
    </row>
    <row r="106" spans="2:4" ht="13.5" thickBot="1">
      <c r="B106" s="146">
        <v>26</v>
      </c>
      <c r="C106" s="145" t="s">
        <v>108</v>
      </c>
      <c r="D106" s="154">
        <f t="shared" si="0"/>
      </c>
    </row>
    <row r="107" spans="2:4" ht="13.5" thickBot="1">
      <c r="B107" s="146">
        <v>27</v>
      </c>
      <c r="C107" s="148">
        <v>2.859</v>
      </c>
      <c r="D107" s="154">
        <f t="shared" si="0"/>
      </c>
    </row>
    <row r="108" spans="2:4" ht="13.5" thickBot="1">
      <c r="B108" s="146">
        <v>28</v>
      </c>
      <c r="C108" s="148">
        <v>2.876</v>
      </c>
      <c r="D108" s="154">
        <f t="shared" si="0"/>
      </c>
    </row>
    <row r="109" spans="2:4" ht="13.5" thickBot="1">
      <c r="B109" s="146">
        <v>29</v>
      </c>
      <c r="C109" s="148">
        <v>2.893</v>
      </c>
      <c r="D109" s="154">
        <f t="shared" si="0"/>
      </c>
    </row>
    <row r="110" spans="2:4" ht="13.5" thickBot="1">
      <c r="B110" s="149">
        <v>30</v>
      </c>
      <c r="C110" s="150">
        <v>2.908</v>
      </c>
      <c r="D110" s="127">
        <f t="shared" si="0"/>
      </c>
    </row>
  </sheetData>
  <sheetProtection selectLockedCells="1"/>
  <mergeCells count="1">
    <mergeCell ref="K11:U11"/>
  </mergeCells>
  <conditionalFormatting sqref="D34:E34">
    <cfRule type="expression" priority="7" dxfId="1" stopIfTrue="1">
      <formula>D32&lt;&gt;0</formula>
    </cfRule>
  </conditionalFormatting>
  <conditionalFormatting sqref="D32:E32">
    <cfRule type="expression" priority="8" dxfId="0" stopIfTrue="1">
      <formula>D34&lt;&gt;0</formula>
    </cfRule>
  </conditionalFormatting>
  <conditionalFormatting sqref="F13">
    <cfRule type="expression" priority="1" dxfId="8" stopIfTrue="1">
      <formula>$E$13&lt;11</formula>
    </cfRule>
    <cfRule type="expression" priority="2" dxfId="8" stopIfTrue="1">
      <formula>$F$13&lt;11</formula>
    </cfRule>
  </conditionalFormatting>
  <printOptions/>
  <pageMargins left="0.7" right="0.7" top="0.75" bottom="0.75" header="0.3" footer="0.3"/>
  <pageSetup horizontalDpi="600" verticalDpi="600" orientation="portrait" paperSize="9" scale="52" r:id="rId7"/>
  <drawing r:id="rId6"/>
  <legacyDrawing r:id="rId5"/>
  <oleObjects>
    <oleObject progId="Equation.3" shapeId="139996" r:id="rId1"/>
    <oleObject progId="Equation.3" shapeId="139998" r:id="rId2"/>
    <oleObject progId="Equation.3" shapeId="26972" r:id="rId3"/>
    <oleObject progId="Equation.3" shapeId="6123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Z110"/>
  <sheetViews>
    <sheetView showGridLines="0" zoomScale="85" zoomScaleNormal="85" workbookViewId="0" topLeftCell="A31">
      <selection activeCell="C37" sqref="C37"/>
    </sheetView>
  </sheetViews>
  <sheetFormatPr defaultColWidth="9.00390625" defaultRowHeight="12.75"/>
  <cols>
    <col min="1" max="1" width="4.875" style="0" customWidth="1"/>
    <col min="2" max="2" width="6.50390625" style="0" customWidth="1"/>
    <col min="3" max="3" width="14.50390625" style="0" customWidth="1"/>
    <col min="4" max="4" width="14.75390625" style="0" customWidth="1"/>
    <col min="5" max="5" width="21.00390625" style="0" customWidth="1"/>
    <col min="6" max="6" width="19.125" style="0" customWidth="1"/>
    <col min="7" max="7" width="18.00390625" style="0" customWidth="1"/>
    <col min="8" max="8" width="12.25390625" style="0" customWidth="1"/>
    <col min="9" max="9" width="7.25390625" style="0" customWidth="1"/>
  </cols>
  <sheetData>
    <row r="1" ht="15">
      <c r="B1" s="4" t="s">
        <v>8</v>
      </c>
    </row>
    <row r="6" spans="5:9" ht="12.75">
      <c r="E6" s="2"/>
      <c r="F6" s="2"/>
      <c r="G6" s="2"/>
      <c r="H6" s="2"/>
      <c r="I6" s="2"/>
    </row>
    <row r="7" spans="5:9" ht="12.75">
      <c r="E7" s="3"/>
      <c r="F7" s="10"/>
      <c r="G7" s="10"/>
      <c r="H7" s="3"/>
      <c r="I7" s="3"/>
    </row>
    <row r="8" ht="14.25">
      <c r="K8" s="44" t="s">
        <v>44</v>
      </c>
    </row>
    <row r="9" spans="3:11" ht="17.25" thickBot="1">
      <c r="C9" t="s">
        <v>4</v>
      </c>
      <c r="K9" s="70" t="s">
        <v>69</v>
      </c>
    </row>
    <row r="10" spans="3:24" ht="16.5">
      <c r="C10" s="47" t="s">
        <v>9</v>
      </c>
      <c r="D10" s="11" t="s">
        <v>54</v>
      </c>
      <c r="E10" s="11" t="s">
        <v>9</v>
      </c>
      <c r="K10" s="70" t="s">
        <v>70</v>
      </c>
      <c r="X10" s="44" t="s">
        <v>79</v>
      </c>
    </row>
    <row r="11" spans="3:11" ht="17.25" thickBot="1">
      <c r="C11" s="14" t="s">
        <v>10</v>
      </c>
      <c r="D11" s="12" t="s">
        <v>55</v>
      </c>
      <c r="E11" s="12" t="s">
        <v>53</v>
      </c>
      <c r="G11" s="156"/>
      <c r="K11" s="70" t="s">
        <v>71</v>
      </c>
    </row>
    <row r="12" spans="3:26" ht="15" thickBot="1">
      <c r="C12" s="36">
        <v>4</v>
      </c>
      <c r="D12" s="67" t="s">
        <v>62</v>
      </c>
      <c r="E12" s="9">
        <f>AVERAGE(C12:C41)</f>
        <v>5.00909090909091</v>
      </c>
      <c r="K12" s="70" t="s">
        <v>72</v>
      </c>
      <c r="Y12" s="25"/>
      <c r="Z12" s="71"/>
    </row>
    <row r="13" spans="3:25" ht="15" thickBot="1">
      <c r="C13" s="37">
        <v>4.7</v>
      </c>
      <c r="D13" s="67" t="s">
        <v>56</v>
      </c>
      <c r="E13" s="39">
        <f>COUNT(C12:C41)</f>
        <v>11</v>
      </c>
      <c r="G13" s="1"/>
      <c r="H13" s="1"/>
      <c r="K13" s="70" t="s">
        <v>73</v>
      </c>
      <c r="Y13" s="7"/>
    </row>
    <row r="14" spans="3:25" ht="15" thickBot="1">
      <c r="C14" s="37">
        <v>5</v>
      </c>
      <c r="D14" s="68" t="s">
        <v>63</v>
      </c>
      <c r="E14" s="23">
        <f>_xlfn.STDEV.S(C12:C41)/SQRT(n)</f>
        <v>0.21424478160804775</v>
      </c>
      <c r="F14" s="153"/>
      <c r="G14" s="167"/>
      <c r="K14" s="43" t="s">
        <v>74</v>
      </c>
      <c r="Y14" s="2"/>
    </row>
    <row r="15" spans="3:11" ht="15" thickBot="1">
      <c r="C15" s="37">
        <v>4.8</v>
      </c>
      <c r="D15" s="68" t="s">
        <v>64</v>
      </c>
      <c r="E15" s="9">
        <f>IF(D31=0,(E12/100*D33)/SQRT(3),D31/SQRT(3))</f>
        <v>0.40414518843273806</v>
      </c>
      <c r="F15" s="155"/>
      <c r="K15" s="43" t="s">
        <v>75</v>
      </c>
    </row>
    <row r="16" spans="3:11" ht="15" thickBot="1">
      <c r="C16" s="37">
        <v>5.3</v>
      </c>
      <c r="D16" s="68" t="s">
        <v>65</v>
      </c>
      <c r="E16" s="42">
        <f>IF(E31=0,E12/100*E33/SQRT(3),E31/SQRT(3))</f>
        <v>0</v>
      </c>
      <c r="K16" s="96" t="s">
        <v>6</v>
      </c>
    </row>
    <row r="17" spans="3:11" ht="17.25" thickBot="1">
      <c r="C17" s="37">
        <v>5.8</v>
      </c>
      <c r="D17" s="68" t="s">
        <v>66</v>
      </c>
      <c r="E17" s="23">
        <f>SQRT(E14^2+E15^2+E16^2)</f>
        <v>0.45742120608866993</v>
      </c>
      <c r="H17" s="34"/>
      <c r="K17" s="96" t="s">
        <v>7</v>
      </c>
    </row>
    <row r="18" spans="3:8" ht="14.25" thickBot="1">
      <c r="C18" s="37">
        <v>4.1</v>
      </c>
      <c r="D18" s="68" t="s">
        <v>28</v>
      </c>
      <c r="E18" s="23">
        <f>E17*SUM(D52:D79)</f>
        <v>1.0191344471655568</v>
      </c>
      <c r="H18" s="35"/>
    </row>
    <row r="19" spans="3:11" ht="17.25" thickBot="1">
      <c r="C19" s="37">
        <v>4.2</v>
      </c>
      <c r="D19" s="69" t="s">
        <v>67</v>
      </c>
      <c r="E19" s="57">
        <f>E17*SUM(F52:F79)</f>
        <v>0.838453070760532</v>
      </c>
      <c r="H19" s="29"/>
      <c r="K19" s="44" t="s">
        <v>45</v>
      </c>
    </row>
    <row r="20" spans="3:11" ht="13.5">
      <c r="C20" s="37">
        <v>5.7</v>
      </c>
      <c r="D20" s="58" t="s">
        <v>60</v>
      </c>
      <c r="E20" s="59"/>
      <c r="F20" s="60"/>
      <c r="K20" s="43" t="s">
        <v>35</v>
      </c>
    </row>
    <row r="21" spans="3:11" ht="13.5">
      <c r="C21" s="37">
        <v>6</v>
      </c>
      <c r="D21" s="61" t="s">
        <v>61</v>
      </c>
      <c r="E21" s="48"/>
      <c r="F21" s="62"/>
      <c r="K21" s="43" t="s">
        <v>39</v>
      </c>
    </row>
    <row r="22" spans="3:11" ht="14.25" thickBot="1">
      <c r="C22" s="37">
        <v>5.5</v>
      </c>
      <c r="D22" s="63" t="s">
        <v>24</v>
      </c>
      <c r="E22" s="64"/>
      <c r="F22" s="62"/>
      <c r="K22" s="43" t="s">
        <v>94</v>
      </c>
    </row>
    <row r="23" spans="3:11" ht="15" thickBot="1">
      <c r="C23" s="37"/>
      <c r="D23" s="125" t="s">
        <v>68</v>
      </c>
      <c r="E23" s="9">
        <f>SQRT(E15^2+E16^2)/E14</f>
        <v>1.8863712124018288</v>
      </c>
      <c r="F23" s="65" t="str">
        <f>IF(E23&lt;8,"Необходимы многократные наблюдения","Возможно однократное наблюдение")</f>
        <v>Необходимы многократные наблюдения</v>
      </c>
      <c r="G23" s="66"/>
      <c r="H23" s="50"/>
      <c r="K23" s="43" t="s">
        <v>36</v>
      </c>
    </row>
    <row r="24" spans="3:11" ht="15" thickBot="1">
      <c r="C24" s="37"/>
      <c r="K24" s="43" t="s">
        <v>37</v>
      </c>
    </row>
    <row r="25" spans="3:11" ht="15" thickBot="1">
      <c r="C25" s="37"/>
      <c r="D25" s="157" t="s">
        <v>110</v>
      </c>
      <c r="E25" s="158"/>
      <c r="F25" s="158"/>
      <c r="G25" s="158"/>
      <c r="H25" s="159"/>
      <c r="K25" s="43" t="s">
        <v>40</v>
      </c>
    </row>
    <row r="26" spans="3:11" ht="15" thickBot="1">
      <c r="C26" s="37"/>
      <c r="D26" s="125" t="s">
        <v>111</v>
      </c>
      <c r="E26" s="163">
        <f>MIN(C12:C41)</f>
        <v>4</v>
      </c>
      <c r="F26" s="165">
        <f>ABS((E12-E26)/(E14*SQRT(n)))</f>
        <v>1.4201156010316065</v>
      </c>
      <c r="G26" s="166" t="str">
        <f>IF(F26&gt;SUM(D83:D110),"G1&gt;GT - ПРОМАХ","G1&lt;GT - НЕ ПРОМАХ")</f>
        <v>G1&lt;GT - НЕ ПРОМАХ</v>
      </c>
      <c r="H26" s="50"/>
      <c r="K26" s="43" t="s">
        <v>95</v>
      </c>
    </row>
    <row r="27" spans="3:11" ht="15" thickBot="1">
      <c r="C27" s="37"/>
      <c r="D27" s="125" t="s">
        <v>112</v>
      </c>
      <c r="E27" s="164">
        <f>MAX(C12:C41)</f>
        <v>6</v>
      </c>
      <c r="F27" s="165">
        <f>ABS((E27-E12)/(E14*SQRT(n)))</f>
        <v>1.394527932544549</v>
      </c>
      <c r="G27" s="166" t="str">
        <f>IF(F27&gt;SUM(D83:D110),"G2&gt;GT - ПРОМАХ","G2&lt;GT - НЕ ПРОМАХ")</f>
        <v>G2&lt;GT - НЕ ПРОМАХ</v>
      </c>
      <c r="H27" s="50"/>
      <c r="K27" s="43" t="s">
        <v>76</v>
      </c>
    </row>
    <row r="28" spans="3:11" ht="14.25" thickBot="1">
      <c r="C28" s="37"/>
      <c r="D28" s="160" t="s">
        <v>57</v>
      </c>
      <c r="E28" s="161"/>
      <c r="F28" s="162"/>
      <c r="K28" s="43" t="s">
        <v>38</v>
      </c>
    </row>
    <row r="29" spans="3:11" ht="14.25" thickBot="1">
      <c r="C29" s="37"/>
      <c r="D29" s="55" t="s">
        <v>33</v>
      </c>
      <c r="E29" s="53" t="s">
        <v>34</v>
      </c>
      <c r="F29" t="s">
        <v>5</v>
      </c>
      <c r="G29" t="s">
        <v>11</v>
      </c>
      <c r="K29" s="43" t="s">
        <v>77</v>
      </c>
    </row>
    <row r="30" spans="3:9" ht="14.25" thickBot="1">
      <c r="C30" s="37"/>
      <c r="D30" s="56" t="s">
        <v>58</v>
      </c>
      <c r="E30" s="52"/>
      <c r="G30" s="91" t="s">
        <v>89</v>
      </c>
      <c r="H30" s="51"/>
      <c r="I30" s="52"/>
    </row>
    <row r="31" spans="3:11" ht="14.25" thickBot="1">
      <c r="C31" s="37"/>
      <c r="D31" s="87">
        <v>0.7</v>
      </c>
      <c r="E31" s="88"/>
      <c r="G31" s="53" t="s">
        <v>90</v>
      </c>
      <c r="H31" s="90" t="s">
        <v>12</v>
      </c>
      <c r="I31" s="82" t="s">
        <v>13</v>
      </c>
      <c r="K31" s="44" t="s">
        <v>46</v>
      </c>
    </row>
    <row r="32" spans="3:11" ht="15" thickBot="1">
      <c r="C32" s="37"/>
      <c r="D32" s="56" t="s">
        <v>59</v>
      </c>
      <c r="E32" s="52"/>
      <c r="G32" s="15" t="s">
        <v>14</v>
      </c>
      <c r="H32" s="40"/>
      <c r="I32" s="9">
        <f>((POWER(10,H32/20)-1)*100+(POWER(10,-H32/20)-1)*-100)/2</f>
        <v>0</v>
      </c>
      <c r="K32" s="45" t="s">
        <v>17</v>
      </c>
    </row>
    <row r="33" spans="3:11" ht="15" thickBot="1">
      <c r="C33" s="37"/>
      <c r="D33" s="87"/>
      <c r="E33" s="88"/>
      <c r="G33" s="15" t="s">
        <v>15</v>
      </c>
      <c r="H33" s="20">
        <v>0.6</v>
      </c>
      <c r="I33" s="41">
        <f>((POWER(10,H33/10)-1)*100+(POWER(10,-H33/10)-1)*-100)/2</f>
        <v>13.859501577040113</v>
      </c>
      <c r="K33" s="45" t="s">
        <v>21</v>
      </c>
    </row>
    <row r="34" spans="3:11" ht="14.25">
      <c r="C34" s="37"/>
      <c r="D34" s="1"/>
      <c r="K34" s="45" t="s">
        <v>16</v>
      </c>
    </row>
    <row r="35" spans="3:11" ht="14.25" thickBot="1">
      <c r="C35" s="37"/>
      <c r="D35" s="1"/>
      <c r="E35" s="49" t="s">
        <v>83</v>
      </c>
      <c r="K35" s="45" t="s">
        <v>26</v>
      </c>
    </row>
    <row r="36" spans="3:11" ht="15.75" thickBot="1">
      <c r="C36" s="37"/>
      <c r="D36" s="54"/>
      <c r="E36" s="73">
        <f>E12</f>
        <v>5.00909090909091</v>
      </c>
      <c r="F36" s="74" t="s">
        <v>0</v>
      </c>
      <c r="G36" s="75">
        <f>E18</f>
        <v>1.0191344471655568</v>
      </c>
      <c r="H36" s="76" t="s">
        <v>1</v>
      </c>
      <c r="K36" s="45" t="s">
        <v>18</v>
      </c>
    </row>
    <row r="37" spans="3:24" ht="14.25" thickBot="1">
      <c r="C37" s="37"/>
      <c r="D37" s="1"/>
      <c r="E37" s="81" t="s">
        <v>25</v>
      </c>
      <c r="K37" s="45" t="s">
        <v>19</v>
      </c>
      <c r="X37" s="43" t="s">
        <v>80</v>
      </c>
    </row>
    <row r="38" spans="3:11" ht="15.75" thickBot="1">
      <c r="C38" s="37"/>
      <c r="D38" s="54"/>
      <c r="E38" s="77">
        <f>E12</f>
        <v>5.00909090909091</v>
      </c>
      <c r="F38" s="78" t="s">
        <v>27</v>
      </c>
      <c r="G38" s="79">
        <f>E19</f>
        <v>0.838453070760532</v>
      </c>
      <c r="H38" s="80" t="s">
        <v>1</v>
      </c>
      <c r="K38" s="45" t="s">
        <v>47</v>
      </c>
    </row>
    <row r="39" spans="3:11" ht="14.25">
      <c r="C39" s="37"/>
      <c r="D39" s="1"/>
      <c r="K39" s="45" t="s">
        <v>20</v>
      </c>
    </row>
    <row r="40" spans="3:11" ht="14.25">
      <c r="C40" s="37"/>
      <c r="D40" s="1"/>
      <c r="H40" s="1"/>
      <c r="I40" s="1"/>
      <c r="K40" s="46" t="s">
        <v>48</v>
      </c>
    </row>
    <row r="41" spans="2:11" ht="15" thickBot="1">
      <c r="B41" s="2"/>
      <c r="C41" s="38"/>
      <c r="D41" s="1"/>
      <c r="K41" s="46"/>
    </row>
    <row r="42" spans="2:24" ht="14.25">
      <c r="B42" s="2"/>
      <c r="C42" s="1"/>
      <c r="D42" s="1"/>
      <c r="K42" s="45" t="s">
        <v>22</v>
      </c>
      <c r="X42" s="43" t="s">
        <v>82</v>
      </c>
    </row>
    <row r="43" spans="4:24" ht="14.25">
      <c r="D43" s="13"/>
      <c r="G43" s="1"/>
      <c r="K43" s="45" t="s">
        <v>23</v>
      </c>
      <c r="X43" s="43" t="s">
        <v>81</v>
      </c>
    </row>
    <row r="44" spans="9:11" ht="14.25">
      <c r="I44" s="1"/>
      <c r="K44" s="45" t="s">
        <v>49</v>
      </c>
    </row>
    <row r="45" spans="9:11" ht="14.25">
      <c r="I45" s="1"/>
      <c r="K45" s="45"/>
    </row>
    <row r="46" spans="2:11" ht="14.25">
      <c r="B46" s="24"/>
      <c r="K46" s="45" t="s">
        <v>30</v>
      </c>
    </row>
    <row r="47" spans="2:11" ht="14.25">
      <c r="B47" s="25"/>
      <c r="K47" s="45" t="s">
        <v>41</v>
      </c>
    </row>
    <row r="48" spans="2:11" ht="14.25">
      <c r="B48" s="27"/>
      <c r="C48" s="5"/>
      <c r="K48" s="45" t="s">
        <v>42</v>
      </c>
    </row>
    <row r="49" spans="2:11" ht="13.5">
      <c r="B49" s="27"/>
      <c r="C49" s="25"/>
      <c r="E49" s="5"/>
      <c r="K49" s="45" t="s">
        <v>43</v>
      </c>
    </row>
    <row r="50" spans="2:11" ht="14.25" thickBot="1">
      <c r="B50" s="7" t="s">
        <v>84</v>
      </c>
      <c r="K50" s="45"/>
    </row>
    <row r="51" spans="2:13" ht="16.5" thickBot="1">
      <c r="B51" s="126" t="s">
        <v>85</v>
      </c>
      <c r="C51" s="126" t="s">
        <v>86</v>
      </c>
      <c r="D51" s="127" t="s">
        <v>87</v>
      </c>
      <c r="E51" s="128" t="s">
        <v>93</v>
      </c>
      <c r="F51" s="127" t="s">
        <v>88</v>
      </c>
      <c r="G51" s="5"/>
      <c r="K51" s="45" t="s">
        <v>50</v>
      </c>
      <c r="L51" s="16"/>
      <c r="M51" s="16"/>
    </row>
    <row r="52" spans="2:11" ht="13.5">
      <c r="B52" s="129">
        <v>3</v>
      </c>
      <c r="C52" s="130">
        <v>3.182</v>
      </c>
      <c r="D52" s="131" t="str">
        <f aca="true" t="shared" si="0" ref="D52:D79">IF(B52=n-1,C52," ")</f>
        <v> </v>
      </c>
      <c r="E52" s="132">
        <v>2.92</v>
      </c>
      <c r="F52" s="131" t="str">
        <f aca="true" t="shared" si="1" ref="F52:F79">IF(B52=n-1,E52," ")</f>
        <v> </v>
      </c>
      <c r="G52" s="5"/>
      <c r="K52" s="45" t="s">
        <v>31</v>
      </c>
    </row>
    <row r="53" spans="2:11" ht="13.5">
      <c r="B53" s="133">
        <v>4</v>
      </c>
      <c r="C53" s="134">
        <v>2.776</v>
      </c>
      <c r="D53" s="135" t="str">
        <f t="shared" si="0"/>
        <v> </v>
      </c>
      <c r="E53" s="136">
        <v>2.353</v>
      </c>
      <c r="F53" s="135" t="str">
        <f t="shared" si="1"/>
        <v> </v>
      </c>
      <c r="G53" s="5"/>
      <c r="K53" s="45" t="s">
        <v>32</v>
      </c>
    </row>
    <row r="54" spans="2:11" ht="15.75">
      <c r="B54" s="133">
        <v>5</v>
      </c>
      <c r="C54" s="134">
        <v>2.571</v>
      </c>
      <c r="D54" s="135" t="str">
        <f t="shared" si="0"/>
        <v> </v>
      </c>
      <c r="E54" s="136">
        <v>2.132</v>
      </c>
      <c r="F54" s="135" t="str">
        <f t="shared" si="1"/>
        <v> </v>
      </c>
      <c r="G54" s="5"/>
      <c r="K54" s="45" t="s">
        <v>51</v>
      </c>
    </row>
    <row r="55" spans="2:11" ht="13.5">
      <c r="B55" s="133">
        <v>6</v>
      </c>
      <c r="C55" s="134">
        <v>2.447</v>
      </c>
      <c r="D55" s="135" t="str">
        <f t="shared" si="0"/>
        <v> </v>
      </c>
      <c r="E55" s="136">
        <v>2.015</v>
      </c>
      <c r="F55" s="135" t="str">
        <f t="shared" si="1"/>
        <v> </v>
      </c>
      <c r="G55" s="5"/>
      <c r="K55" s="45"/>
    </row>
    <row r="56" spans="2:11" ht="13.5">
      <c r="B56" s="133">
        <v>7</v>
      </c>
      <c r="C56" s="134">
        <v>2.365</v>
      </c>
      <c r="D56" s="135" t="str">
        <f t="shared" si="0"/>
        <v> </v>
      </c>
      <c r="E56" s="136">
        <v>1.943</v>
      </c>
      <c r="F56" s="135" t="str">
        <f t="shared" si="1"/>
        <v> </v>
      </c>
      <c r="G56" s="5"/>
      <c r="K56" s="45" t="s">
        <v>52</v>
      </c>
    </row>
    <row r="57" spans="2:11" ht="13.5">
      <c r="B57" s="133">
        <v>8</v>
      </c>
      <c r="C57" s="134">
        <v>2.306</v>
      </c>
      <c r="D57" s="135" t="str">
        <f t="shared" si="0"/>
        <v> </v>
      </c>
      <c r="E57" s="136">
        <v>1.895</v>
      </c>
      <c r="F57" s="135" t="str">
        <f t="shared" si="1"/>
        <v> </v>
      </c>
      <c r="G57" s="5"/>
      <c r="K57" s="45" t="s">
        <v>29</v>
      </c>
    </row>
    <row r="58" spans="2:7" ht="12.75">
      <c r="B58" s="133">
        <v>9</v>
      </c>
      <c r="C58" s="134">
        <v>2.262</v>
      </c>
      <c r="D58" s="135" t="str">
        <f t="shared" si="0"/>
        <v> </v>
      </c>
      <c r="E58" s="136">
        <v>1.86</v>
      </c>
      <c r="F58" s="135" t="str">
        <f t="shared" si="1"/>
        <v> </v>
      </c>
      <c r="G58" s="5"/>
    </row>
    <row r="59" spans="2:7" ht="12.75">
      <c r="B59" s="133">
        <v>10</v>
      </c>
      <c r="C59" s="134">
        <v>2.228</v>
      </c>
      <c r="D59" s="135">
        <f t="shared" si="0"/>
        <v>2.228</v>
      </c>
      <c r="E59" s="136">
        <v>1.833</v>
      </c>
      <c r="F59" s="135">
        <f t="shared" si="1"/>
        <v>1.833</v>
      </c>
      <c r="G59" s="5"/>
    </row>
    <row r="60" spans="2:13" ht="12.75">
      <c r="B60" s="133">
        <v>11</v>
      </c>
      <c r="C60" s="134">
        <v>2.228</v>
      </c>
      <c r="D60" s="135" t="str">
        <f t="shared" si="0"/>
        <v> </v>
      </c>
      <c r="E60" s="136">
        <v>1.812</v>
      </c>
      <c r="F60" s="135" t="str">
        <f t="shared" si="1"/>
        <v> </v>
      </c>
      <c r="G60" s="5"/>
      <c r="I60" s="18"/>
      <c r="J60" s="18"/>
      <c r="K60" s="19"/>
      <c r="L60" s="19"/>
      <c r="M60" s="19"/>
    </row>
    <row r="61" spans="2:13" ht="12.75">
      <c r="B61" s="133">
        <v>12</v>
      </c>
      <c r="C61" s="134">
        <v>2.179</v>
      </c>
      <c r="D61" s="135" t="str">
        <f t="shared" si="0"/>
        <v> </v>
      </c>
      <c r="E61" s="136">
        <v>1.796</v>
      </c>
      <c r="F61" s="135" t="str">
        <f t="shared" si="1"/>
        <v> </v>
      </c>
      <c r="G61" s="5"/>
      <c r="I61" s="1"/>
      <c r="J61" s="1"/>
      <c r="K61" s="1"/>
      <c r="L61" s="1"/>
      <c r="M61" s="1"/>
    </row>
    <row r="62" spans="2:7" ht="12.75">
      <c r="B62" s="133">
        <v>13</v>
      </c>
      <c r="C62" s="134">
        <v>2.179</v>
      </c>
      <c r="D62" s="135" t="str">
        <f t="shared" si="0"/>
        <v> </v>
      </c>
      <c r="E62" s="136">
        <v>1.782</v>
      </c>
      <c r="F62" s="135" t="str">
        <f t="shared" si="1"/>
        <v> </v>
      </c>
      <c r="G62" s="5"/>
    </row>
    <row r="63" spans="2:7" ht="12.75">
      <c r="B63" s="133">
        <v>14</v>
      </c>
      <c r="C63" s="134">
        <v>2.145</v>
      </c>
      <c r="D63" s="135" t="str">
        <f t="shared" si="0"/>
        <v> </v>
      </c>
      <c r="E63" s="136">
        <v>1.771</v>
      </c>
      <c r="F63" s="135" t="str">
        <f t="shared" si="1"/>
        <v> </v>
      </c>
      <c r="G63" s="5"/>
    </row>
    <row r="64" spans="2:7" ht="12.75">
      <c r="B64" s="133">
        <v>15</v>
      </c>
      <c r="C64" s="134">
        <v>2.145</v>
      </c>
      <c r="D64" s="135" t="str">
        <f t="shared" si="0"/>
        <v> </v>
      </c>
      <c r="E64" s="136">
        <v>1.761</v>
      </c>
      <c r="F64" s="135" t="str">
        <f t="shared" si="1"/>
        <v> </v>
      </c>
      <c r="G64" s="5"/>
    </row>
    <row r="65" spans="2:7" ht="12.75">
      <c r="B65" s="133">
        <v>16</v>
      </c>
      <c r="C65" s="134">
        <v>2.12</v>
      </c>
      <c r="D65" s="135" t="str">
        <f t="shared" si="0"/>
        <v> </v>
      </c>
      <c r="E65" s="136">
        <v>1.753</v>
      </c>
      <c r="F65" s="135" t="str">
        <f t="shared" si="1"/>
        <v> </v>
      </c>
      <c r="G65" s="5"/>
    </row>
    <row r="66" spans="2:7" ht="12.75">
      <c r="B66" s="133">
        <v>17</v>
      </c>
      <c r="C66" s="134">
        <v>2.12</v>
      </c>
      <c r="D66" s="135" t="str">
        <f t="shared" si="0"/>
        <v> </v>
      </c>
      <c r="E66" s="136">
        <v>1.746</v>
      </c>
      <c r="F66" s="135" t="str">
        <f t="shared" si="1"/>
        <v> </v>
      </c>
      <c r="G66" s="5"/>
    </row>
    <row r="67" spans="2:7" ht="12.75">
      <c r="B67" s="133">
        <v>18</v>
      </c>
      <c r="C67" s="134">
        <v>2.101</v>
      </c>
      <c r="D67" s="135" t="str">
        <f t="shared" si="0"/>
        <v> </v>
      </c>
      <c r="E67" s="136">
        <v>1.74</v>
      </c>
      <c r="F67" s="135" t="str">
        <f t="shared" si="1"/>
        <v> </v>
      </c>
      <c r="G67" s="5"/>
    </row>
    <row r="68" spans="2:16" ht="15">
      <c r="B68" s="133">
        <v>19</v>
      </c>
      <c r="C68" s="134">
        <v>2.101</v>
      </c>
      <c r="D68" s="135" t="str">
        <f t="shared" si="0"/>
        <v> </v>
      </c>
      <c r="E68" s="136">
        <v>1.734</v>
      </c>
      <c r="F68" s="135" t="str">
        <f t="shared" si="1"/>
        <v> </v>
      </c>
      <c r="G68" s="5"/>
      <c r="L68" s="152"/>
      <c r="M68" s="153"/>
      <c r="N68" s="153"/>
      <c r="O68" s="153"/>
      <c r="P68" s="153"/>
    </row>
    <row r="69" spans="2:16" ht="12.75">
      <c r="B69" s="133">
        <v>20</v>
      </c>
      <c r="C69" s="134">
        <v>2.086</v>
      </c>
      <c r="D69" s="135" t="str">
        <f t="shared" si="0"/>
        <v> </v>
      </c>
      <c r="E69" s="136">
        <v>1.729</v>
      </c>
      <c r="F69" s="135" t="str">
        <f t="shared" si="1"/>
        <v> </v>
      </c>
      <c r="G69" s="5"/>
      <c r="L69" s="153"/>
      <c r="M69" s="153"/>
      <c r="N69" s="153"/>
      <c r="O69" s="153"/>
      <c r="P69" s="153"/>
    </row>
    <row r="70" spans="2:16" ht="12.75">
      <c r="B70" s="133">
        <v>21</v>
      </c>
      <c r="C70" s="134">
        <v>2.086</v>
      </c>
      <c r="D70" s="135" t="str">
        <f t="shared" si="0"/>
        <v> </v>
      </c>
      <c r="E70" s="136">
        <v>1.725</v>
      </c>
      <c r="F70" s="135" t="str">
        <f t="shared" si="1"/>
        <v> </v>
      </c>
      <c r="G70" s="5"/>
      <c r="L70" s="153"/>
      <c r="M70" s="153"/>
      <c r="N70" s="153"/>
      <c r="O70" s="153"/>
      <c r="P70" s="153"/>
    </row>
    <row r="71" spans="2:7" ht="12.75">
      <c r="B71" s="133">
        <v>22</v>
      </c>
      <c r="C71" s="134">
        <v>2.074</v>
      </c>
      <c r="D71" s="135" t="str">
        <f t="shared" si="0"/>
        <v> </v>
      </c>
      <c r="E71" s="136">
        <v>1.721</v>
      </c>
      <c r="F71" s="135" t="str">
        <f t="shared" si="1"/>
        <v> </v>
      </c>
      <c r="G71" s="5"/>
    </row>
    <row r="72" spans="2:7" ht="12.75">
      <c r="B72" s="133">
        <v>23</v>
      </c>
      <c r="C72" s="134">
        <v>2.074</v>
      </c>
      <c r="D72" s="135" t="str">
        <f t="shared" si="0"/>
        <v> </v>
      </c>
      <c r="E72" s="136">
        <v>1.717</v>
      </c>
      <c r="F72" s="135" t="str">
        <f t="shared" si="1"/>
        <v> </v>
      </c>
      <c r="G72" s="5"/>
    </row>
    <row r="73" spans="2:7" ht="12.75">
      <c r="B73" s="133">
        <v>24</v>
      </c>
      <c r="C73" s="134">
        <v>2.064</v>
      </c>
      <c r="D73" s="135" t="str">
        <f t="shared" si="0"/>
        <v> </v>
      </c>
      <c r="E73" s="136">
        <v>1.714</v>
      </c>
      <c r="F73" s="135" t="str">
        <f t="shared" si="1"/>
        <v> </v>
      </c>
      <c r="G73" s="5"/>
    </row>
    <row r="74" spans="2:7" ht="12.75">
      <c r="B74" s="133">
        <v>25</v>
      </c>
      <c r="C74" s="134">
        <v>2.064</v>
      </c>
      <c r="D74" s="135" t="str">
        <f t="shared" si="0"/>
        <v> </v>
      </c>
      <c r="E74" s="136">
        <v>1.711</v>
      </c>
      <c r="F74" s="135" t="str">
        <f t="shared" si="1"/>
        <v> </v>
      </c>
      <c r="G74" s="5"/>
    </row>
    <row r="75" spans="2:7" ht="12.75">
      <c r="B75" s="133">
        <v>26</v>
      </c>
      <c r="C75" s="134">
        <v>2.056</v>
      </c>
      <c r="D75" s="135" t="str">
        <f t="shared" si="0"/>
        <v> </v>
      </c>
      <c r="E75" s="137">
        <v>1.708</v>
      </c>
      <c r="F75" s="135" t="str">
        <f t="shared" si="1"/>
        <v> </v>
      </c>
      <c r="G75" s="5"/>
    </row>
    <row r="76" spans="2:7" ht="12.75">
      <c r="B76" s="133">
        <v>27</v>
      </c>
      <c r="C76" s="134">
        <v>2.056</v>
      </c>
      <c r="D76" s="135" t="str">
        <f t="shared" si="0"/>
        <v> </v>
      </c>
      <c r="E76" s="137">
        <v>1.706</v>
      </c>
      <c r="F76" s="135" t="str">
        <f t="shared" si="1"/>
        <v> </v>
      </c>
      <c r="G76" s="5"/>
    </row>
    <row r="77" spans="2:7" ht="12.75">
      <c r="B77" s="133">
        <v>28</v>
      </c>
      <c r="C77" s="134">
        <v>2.048</v>
      </c>
      <c r="D77" s="135" t="str">
        <f t="shared" si="0"/>
        <v> </v>
      </c>
      <c r="E77" s="136">
        <v>1.703</v>
      </c>
      <c r="F77" s="135" t="str">
        <f t="shared" si="1"/>
        <v> </v>
      </c>
      <c r="G77" s="5"/>
    </row>
    <row r="78" spans="2:7" ht="12.75">
      <c r="B78" s="133">
        <v>29</v>
      </c>
      <c r="C78" s="134">
        <v>2.048</v>
      </c>
      <c r="D78" s="135" t="str">
        <f t="shared" si="0"/>
        <v> </v>
      </c>
      <c r="E78" s="136">
        <v>1.701</v>
      </c>
      <c r="F78" s="135" t="str">
        <f t="shared" si="1"/>
        <v> </v>
      </c>
      <c r="G78" s="5"/>
    </row>
    <row r="79" spans="2:7" ht="13.5" thickBot="1">
      <c r="B79" s="138">
        <v>30</v>
      </c>
      <c r="C79" s="139">
        <v>2.042</v>
      </c>
      <c r="D79" s="140" t="str">
        <f t="shared" si="0"/>
        <v> </v>
      </c>
      <c r="E79" s="141">
        <v>1.609</v>
      </c>
      <c r="F79" s="140" t="str">
        <f t="shared" si="1"/>
        <v> </v>
      </c>
      <c r="G79" s="5"/>
    </row>
    <row r="80" spans="1:7" ht="12.75">
      <c r="A80" s="17" t="s">
        <v>3</v>
      </c>
      <c r="D80" s="33"/>
      <c r="E80" s="22"/>
      <c r="F80" s="5"/>
      <c r="G80" s="5"/>
    </row>
    <row r="81" spans="2:5" ht="19.5" thickBot="1">
      <c r="B81" s="124" t="s">
        <v>107</v>
      </c>
      <c r="D81" s="5"/>
      <c r="E81" s="21"/>
    </row>
    <row r="82" spans="2:4" ht="16.5" thickBot="1">
      <c r="B82" s="142" t="s">
        <v>105</v>
      </c>
      <c r="C82" s="143" t="s">
        <v>106</v>
      </c>
      <c r="D82" s="151" t="s">
        <v>109</v>
      </c>
    </row>
    <row r="83" spans="2:5" ht="13.5" thickBot="1">
      <c r="B83" s="144">
        <v>3</v>
      </c>
      <c r="C83" s="145">
        <v>1.155</v>
      </c>
      <c r="D83" s="154">
        <f aca="true" t="shared" si="2" ref="D83:D110">IF(B83=n,C83,"")</f>
      </c>
      <c r="E83" s="21"/>
    </row>
    <row r="84" spans="2:4" ht="13.5" thickBot="1">
      <c r="B84" s="146">
        <v>4</v>
      </c>
      <c r="C84" s="145">
        <v>1.481</v>
      </c>
      <c r="D84" s="154">
        <f t="shared" si="2"/>
      </c>
    </row>
    <row r="85" spans="2:5" ht="13.5" thickBot="1">
      <c r="B85" s="146">
        <v>5</v>
      </c>
      <c r="C85" s="145">
        <v>1.715</v>
      </c>
      <c r="D85" s="154">
        <f t="shared" si="2"/>
      </c>
      <c r="E85" s="21"/>
    </row>
    <row r="86" spans="2:4" ht="13.5" thickBot="1">
      <c r="B86" s="146">
        <v>6</v>
      </c>
      <c r="C86" s="145">
        <v>1.887</v>
      </c>
      <c r="D86" s="154">
        <f t="shared" si="2"/>
      </c>
    </row>
    <row r="87" spans="2:4" ht="13.5" thickBot="1">
      <c r="B87" s="146">
        <v>7</v>
      </c>
      <c r="C87" s="147">
        <v>2.02</v>
      </c>
      <c r="D87" s="154">
        <f t="shared" si="2"/>
      </c>
    </row>
    <row r="88" spans="2:4" ht="13.5" thickBot="1">
      <c r="B88" s="146">
        <v>8</v>
      </c>
      <c r="C88" s="147">
        <v>2.126</v>
      </c>
      <c r="D88" s="154">
        <f t="shared" si="2"/>
      </c>
    </row>
    <row r="89" spans="2:4" ht="13.5" thickBot="1">
      <c r="B89" s="146">
        <v>9</v>
      </c>
      <c r="C89" s="145">
        <v>2.215</v>
      </c>
      <c r="D89" s="154">
        <f t="shared" si="2"/>
      </c>
    </row>
    <row r="90" spans="2:4" ht="13.5" thickBot="1">
      <c r="B90" s="146">
        <v>10</v>
      </c>
      <c r="C90" s="145">
        <v>2.29</v>
      </c>
      <c r="D90" s="154">
        <f t="shared" si="2"/>
      </c>
    </row>
    <row r="91" spans="2:4" ht="13.5" thickBot="1">
      <c r="B91" s="146">
        <v>11</v>
      </c>
      <c r="C91" s="145">
        <v>2.355</v>
      </c>
      <c r="D91" s="154">
        <f t="shared" si="2"/>
        <v>2.355</v>
      </c>
    </row>
    <row r="92" spans="2:4" ht="13.5" thickBot="1">
      <c r="B92" s="146">
        <v>12</v>
      </c>
      <c r="C92" s="145">
        <v>2.412</v>
      </c>
      <c r="D92" s="154">
        <f t="shared" si="2"/>
      </c>
    </row>
    <row r="93" spans="2:4" ht="13.5" thickBot="1">
      <c r="B93" s="146">
        <v>13</v>
      </c>
      <c r="C93" s="145">
        <v>2.462</v>
      </c>
      <c r="D93" s="154">
        <f t="shared" si="2"/>
      </c>
    </row>
    <row r="94" spans="2:4" ht="13.5" thickBot="1">
      <c r="B94" s="146">
        <v>14</v>
      </c>
      <c r="C94" s="145">
        <v>2.507</v>
      </c>
      <c r="D94" s="154">
        <f t="shared" si="2"/>
      </c>
    </row>
    <row r="95" spans="2:4" ht="13.5" thickBot="1">
      <c r="B95" s="146">
        <v>15</v>
      </c>
      <c r="C95" s="145">
        <v>2.549</v>
      </c>
      <c r="D95" s="154">
        <f t="shared" si="2"/>
      </c>
    </row>
    <row r="96" spans="2:4" ht="13.5" thickBot="1">
      <c r="B96" s="146">
        <v>16</v>
      </c>
      <c r="C96" s="145">
        <v>2.585</v>
      </c>
      <c r="D96" s="154">
        <f t="shared" si="2"/>
      </c>
    </row>
    <row r="97" spans="2:4" ht="13.5" thickBot="1">
      <c r="B97" s="146">
        <v>17</v>
      </c>
      <c r="C97" s="147">
        <v>2.62</v>
      </c>
      <c r="D97" s="154">
        <f t="shared" si="2"/>
      </c>
    </row>
    <row r="98" spans="2:4" ht="13.5" thickBot="1">
      <c r="B98" s="146">
        <v>18</v>
      </c>
      <c r="C98" s="145">
        <v>2.651</v>
      </c>
      <c r="D98" s="154">
        <f t="shared" si="2"/>
      </c>
    </row>
    <row r="99" spans="2:4" ht="13.5" thickBot="1">
      <c r="B99" s="146">
        <v>19</v>
      </c>
      <c r="C99" s="147">
        <v>2.681</v>
      </c>
      <c r="D99" s="154">
        <f t="shared" si="2"/>
      </c>
    </row>
    <row r="100" spans="2:4" ht="13.5" thickBot="1">
      <c r="B100" s="146">
        <v>20</v>
      </c>
      <c r="C100" s="145">
        <v>2.709</v>
      </c>
      <c r="D100" s="154">
        <f t="shared" si="2"/>
      </c>
    </row>
    <row r="101" spans="2:4" ht="13.5" thickBot="1">
      <c r="B101" s="146">
        <v>21</v>
      </c>
      <c r="C101" s="145">
        <v>2.733</v>
      </c>
      <c r="D101" s="154">
        <f t="shared" si="2"/>
      </c>
    </row>
    <row r="102" spans="2:4" ht="13.5" thickBot="1">
      <c r="B102" s="146">
        <v>22</v>
      </c>
      <c r="C102" s="145">
        <v>2.758</v>
      </c>
      <c r="D102" s="154">
        <f t="shared" si="2"/>
      </c>
    </row>
    <row r="103" spans="2:4" ht="13.5" thickBot="1">
      <c r="B103" s="146">
        <v>23</v>
      </c>
      <c r="C103" s="145">
        <v>2.781</v>
      </c>
      <c r="D103" s="154">
        <f t="shared" si="2"/>
      </c>
    </row>
    <row r="104" spans="2:4" ht="13.5" thickBot="1">
      <c r="B104" s="146">
        <v>24</v>
      </c>
      <c r="C104" s="147">
        <v>2.802</v>
      </c>
      <c r="D104" s="154">
        <f t="shared" si="2"/>
      </c>
    </row>
    <row r="105" spans="2:4" ht="13.5" thickBot="1">
      <c r="B105" s="146">
        <v>25</v>
      </c>
      <c r="C105" s="147">
        <v>2.822</v>
      </c>
      <c r="D105" s="154">
        <f t="shared" si="2"/>
      </c>
    </row>
    <row r="106" spans="2:4" ht="13.5" thickBot="1">
      <c r="B106" s="146">
        <v>26</v>
      </c>
      <c r="C106" s="145" t="s">
        <v>108</v>
      </c>
      <c r="D106" s="154">
        <f t="shared" si="2"/>
      </c>
    </row>
    <row r="107" spans="2:4" ht="13.5" thickBot="1">
      <c r="B107" s="146">
        <v>27</v>
      </c>
      <c r="C107" s="148">
        <v>2.859</v>
      </c>
      <c r="D107" s="154">
        <f t="shared" si="2"/>
      </c>
    </row>
    <row r="108" spans="2:4" ht="13.5" thickBot="1">
      <c r="B108" s="146">
        <v>28</v>
      </c>
      <c r="C108" s="148">
        <v>2.876</v>
      </c>
      <c r="D108" s="154">
        <f t="shared" si="2"/>
      </c>
    </row>
    <row r="109" spans="2:4" ht="13.5" thickBot="1">
      <c r="B109" s="146">
        <v>29</v>
      </c>
      <c r="C109" s="148">
        <v>2.893</v>
      </c>
      <c r="D109" s="154">
        <f t="shared" si="2"/>
      </c>
    </row>
    <row r="110" spans="2:4" ht="13.5" thickBot="1">
      <c r="B110" s="149">
        <v>30</v>
      </c>
      <c r="C110" s="150">
        <v>2.908</v>
      </c>
      <c r="D110" s="127">
        <f t="shared" si="2"/>
      </c>
    </row>
  </sheetData>
  <sheetProtection password="9639" sheet="1" selectLockedCells="1"/>
  <conditionalFormatting sqref="D33:E33">
    <cfRule type="expression" priority="1" dxfId="1" stopIfTrue="1">
      <formula>D31&lt;&gt;0</formula>
    </cfRule>
  </conditionalFormatting>
  <conditionalFormatting sqref="D31:E31">
    <cfRule type="expression" priority="2" dxfId="0" stopIfTrue="1">
      <formula>D33&lt;&gt;0</formula>
    </cfRule>
  </conditionalFormatting>
  <printOptions/>
  <pageMargins left="0.7" right="0.7" top="0.75" bottom="0.75" header="0.3" footer="0.3"/>
  <pageSetup horizontalDpi="600" verticalDpi="600" orientation="portrait" paperSize="9" scale="52" r:id="rId7"/>
  <drawing r:id="rId6"/>
  <legacyDrawing r:id="rId5"/>
  <oleObjects>
    <oleObject progId="Equation.3" shapeId="257033" r:id="rId1"/>
    <oleObject progId="Equation.3" shapeId="257034" r:id="rId2"/>
    <oleObject progId="Equation.3" shapeId="257035" r:id="rId3"/>
    <oleObject progId="Equation.3" shapeId="2570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PC</cp:lastModifiedBy>
  <cp:lastPrinted>2011-08-22T05:21:43Z</cp:lastPrinted>
  <dcterms:created xsi:type="dcterms:W3CDTF">2009-11-27T11:36:19Z</dcterms:created>
  <dcterms:modified xsi:type="dcterms:W3CDTF">2018-08-23T14:59:30Z</dcterms:modified>
  <cp:category/>
  <cp:version/>
  <cp:contentType/>
  <cp:contentStatus/>
</cp:coreProperties>
</file>